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995" yWindow="0" windowWidth="20730" windowHeight="11760" tabRatio="746"/>
  </bookViews>
  <sheets>
    <sheet name="Today's Selections" sheetId="80" r:id="rId1"/>
    <sheet name="TopRated" sheetId="78" r:id="rId2"/>
    <sheet name="Today" sheetId="79" r:id="rId3"/>
    <sheet name="2 Year Olds" sheetId="114" r:id="rId4"/>
    <sheet name="Sprints" sheetId="115" r:id="rId5"/>
    <sheet name="Main" sheetId="1" r:id="rId6"/>
    <sheet name="Headers" sheetId="2" state="hidden" r:id="rId7"/>
    <sheet name="DelDupe" sheetId="5" state="hidden" r:id="rId8"/>
    <sheet name="Sheet1" sheetId="83" state="hidden" r:id="rId9"/>
    <sheet name="Calculations" sheetId="82" state="hidden" r:id="rId10"/>
    <sheet name="1220 Wexford" sheetId="84" r:id="rId11"/>
    <sheet name="1235 Galway" sheetId="85" r:id="rId12"/>
    <sheet name="1240 Aintree" sheetId="86" r:id="rId13"/>
    <sheet name="1250 Wexford" sheetId="87" r:id="rId14"/>
    <sheet name="1300 Wincanton" sheetId="88" r:id="rId15"/>
    <sheet name="1305 Galway" sheetId="89" r:id="rId16"/>
    <sheet name="1315 Aintree" sheetId="90" r:id="rId17"/>
    <sheet name="1325 Wexford" sheetId="91" r:id="rId18"/>
    <sheet name="1335 Wincanton" sheetId="92" r:id="rId19"/>
    <sheet name="1340 Galway" sheetId="93" r:id="rId20"/>
    <sheet name="1350 Aintree" sheetId="94" r:id="rId21"/>
    <sheet name="1400 Wexford" sheetId="95" r:id="rId22"/>
    <sheet name="1410 Wincanton" sheetId="96" r:id="rId23"/>
    <sheet name="1415 Galway" sheetId="97" r:id="rId24"/>
    <sheet name="1425 Aintree" sheetId="98" r:id="rId25"/>
    <sheet name="1435 Wexford" sheetId="99" r:id="rId26"/>
    <sheet name="1445 Wincanton" sheetId="100" r:id="rId27"/>
    <sheet name="1450 Galway" sheetId="101" r:id="rId28"/>
    <sheet name="1500 Aintree" sheetId="102" r:id="rId29"/>
    <sheet name="1510 Wexford" sheetId="103" r:id="rId30"/>
    <sheet name="1520 Wincanton" sheetId="104" r:id="rId31"/>
    <sheet name="1525 Galway" sheetId="105" r:id="rId32"/>
    <sheet name="1535 Aintree" sheetId="106" r:id="rId33"/>
    <sheet name="1545 Wexford" sheetId="107" r:id="rId34"/>
    <sheet name="1555 Wincanton" sheetId="108" r:id="rId35"/>
    <sheet name="1600 Galway" sheetId="109" r:id="rId36"/>
    <sheet name="1610 Aintree" sheetId="110" r:id="rId37"/>
    <sheet name="1620 Wexford" sheetId="111" r:id="rId38"/>
    <sheet name="1630 Wincanton" sheetId="112" r:id="rId39"/>
    <sheet name="1635 Galway" sheetId="113" r:id="rId40"/>
    <sheet name="Sheets" sheetId="81" state="hidden" r:id="rId41"/>
  </sheets>
  <definedNames>
    <definedName name="_xlnm._FilterDatabase" localSheetId="10" hidden="1">'1220 Wexford'!$A$1:$AG$111</definedName>
    <definedName name="_xlnm._FilterDatabase" localSheetId="11" hidden="1">'1235 Galway'!$A$1:$AG$111</definedName>
    <definedName name="_xlnm._FilterDatabase" localSheetId="12" hidden="1">'1240 Aintree'!$A$1:$AG$111</definedName>
    <definedName name="_xlnm._FilterDatabase" localSheetId="13" hidden="1">'1250 Wexford'!$A$1:$AG$111</definedName>
    <definedName name="_xlnm._FilterDatabase" localSheetId="14" hidden="1">'1300 Wincanton'!$A$1:$AG$111</definedName>
    <definedName name="_xlnm._FilterDatabase" localSheetId="15" hidden="1">'1305 Galway'!$A$1:$AG$111</definedName>
    <definedName name="_xlnm._FilterDatabase" localSheetId="16" hidden="1">'1315 Aintree'!$A$1:$AG$111</definedName>
    <definedName name="_xlnm._FilterDatabase" localSheetId="17" hidden="1">'1325 Wexford'!$A$1:$AG$111</definedName>
    <definedName name="_xlnm._FilterDatabase" localSheetId="18" hidden="1">'1335 Wincanton'!$A$1:$AG$111</definedName>
    <definedName name="_xlnm._FilterDatabase" localSheetId="19" hidden="1">'1340 Galway'!$A$1:$AG$111</definedName>
    <definedName name="_xlnm._FilterDatabase" localSheetId="20" hidden="1">'1350 Aintree'!$A$1:$AG$111</definedName>
    <definedName name="_xlnm._FilterDatabase" localSheetId="21" hidden="1">'1400 Wexford'!$A$1:$AG$111</definedName>
    <definedName name="_xlnm._FilterDatabase" localSheetId="22" hidden="1">'1410 Wincanton'!$A$1:$AG$111</definedName>
    <definedName name="_xlnm._FilterDatabase" localSheetId="23" hidden="1">'1415 Galway'!$A$1:$AG$111</definedName>
    <definedName name="_xlnm._FilterDatabase" localSheetId="24" hidden="1">'1425 Aintree'!$A$1:$AG$111</definedName>
    <definedName name="_xlnm._FilterDatabase" localSheetId="25" hidden="1">'1435 Wexford'!$A$1:$AG$111</definedName>
    <definedName name="_xlnm._FilterDatabase" localSheetId="26" hidden="1">'1445 Wincanton'!$A$1:$AG$111</definedName>
    <definedName name="_xlnm._FilterDatabase" localSheetId="27" hidden="1">'1450 Galway'!$A$1:$AG$111</definedName>
    <definedName name="_xlnm._FilterDatabase" localSheetId="28" hidden="1">'1500 Aintree'!$A$1:$AG$111</definedName>
    <definedName name="_xlnm._FilterDatabase" localSheetId="29" hidden="1">'1510 Wexford'!$A$1:$AG$111</definedName>
    <definedName name="_xlnm._FilterDatabase" localSheetId="30" hidden="1">'1520 Wincanton'!$A$1:$AG$111</definedName>
    <definedName name="_xlnm._FilterDatabase" localSheetId="31" hidden="1">'1525 Galway'!$A$1:$AG$111</definedName>
    <definedName name="_xlnm._FilterDatabase" localSheetId="32" hidden="1">'1535 Aintree'!$A$1:$AG$111</definedName>
    <definedName name="_xlnm._FilterDatabase" localSheetId="33" hidden="1">'1545 Wexford'!$A$1:$AG$111</definedName>
    <definedName name="_xlnm._FilterDatabase" localSheetId="34" hidden="1">'1555 Wincanton'!$A$1:$AG$111</definedName>
    <definedName name="_xlnm._FilterDatabase" localSheetId="35" hidden="1">'1600 Galway'!$A$1:$AG$111</definedName>
    <definedName name="_xlnm._FilterDatabase" localSheetId="36" hidden="1">'1610 Aintree'!$A$1:$AG$111</definedName>
    <definedName name="_xlnm._FilterDatabase" localSheetId="37" hidden="1">'1620 Wexford'!$A$1:$AG$111</definedName>
    <definedName name="_xlnm._FilterDatabase" localSheetId="38" hidden="1">'1630 Wincanton'!$A$1:$AG$111</definedName>
    <definedName name="_xlnm._FilterDatabase" localSheetId="39" hidden="1">'1635 Galway'!$A$1:$AG$111</definedName>
    <definedName name="_xlnm._FilterDatabase" localSheetId="3" hidden="1">'2 Year Olds'!$A$1:$AG$1</definedName>
    <definedName name="_xlnm._FilterDatabase" localSheetId="9" hidden="1">Calculations!$A$1:$AG$101</definedName>
    <definedName name="_xlnm._FilterDatabase" localSheetId="7" hidden="1">DelDupe!$A$1:$C$3000</definedName>
    <definedName name="_xlnm._FilterDatabase" localSheetId="6" hidden="1">Headers!$A$1:$AK$1</definedName>
    <definedName name="_xlnm._FilterDatabase" localSheetId="5" hidden="1">Main!$A$1:$AK$453</definedName>
    <definedName name="_xlnm._FilterDatabase" localSheetId="8" hidden="1">Sheet1!$A$1:$Z$84</definedName>
    <definedName name="_xlnm._FilterDatabase" localSheetId="40" hidden="1">Sheets!$C$6:$D$103</definedName>
    <definedName name="_xlnm._FilterDatabase" localSheetId="4" hidden="1">Sprints!$A$1:$AG$1</definedName>
    <definedName name="_xlnm._FilterDatabase" localSheetId="2" hidden="1">Today!$A$1:$AK$1</definedName>
    <definedName name="_xlnm._FilterDatabase" localSheetId="1" hidden="1">TopRated!$A$1:$AK$1000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99" i="79" l="1"/>
  <c r="AL298" i="79"/>
  <c r="AL297" i="79"/>
  <c r="AL296" i="79"/>
  <c r="AL295" i="79"/>
  <c r="AL294" i="79"/>
  <c r="AL293" i="79"/>
  <c r="AL292" i="79"/>
  <c r="AL291" i="79"/>
  <c r="AL290" i="79"/>
  <c r="AL289" i="79"/>
  <c r="AL288" i="79"/>
  <c r="AL287" i="79"/>
  <c r="AL286" i="79"/>
  <c r="AL285" i="79"/>
  <c r="AL284" i="79"/>
  <c r="AL283" i="79"/>
  <c r="AL282" i="79"/>
  <c r="AL281" i="79"/>
  <c r="AL280" i="79"/>
  <c r="AL279" i="79"/>
  <c r="AL278" i="79"/>
  <c r="AL277" i="79"/>
  <c r="AL276" i="79"/>
  <c r="AL275" i="79"/>
  <c r="AL274" i="79"/>
  <c r="AL273" i="79"/>
  <c r="AL272" i="79"/>
  <c r="AL271" i="79"/>
  <c r="AL270" i="79"/>
  <c r="AL269" i="79"/>
  <c r="AL268" i="79"/>
  <c r="AL267" i="79"/>
  <c r="AL266" i="79"/>
  <c r="AL265" i="79"/>
  <c r="AL264" i="79"/>
  <c r="AL263" i="79"/>
  <c r="AL262" i="79"/>
  <c r="AL261" i="79"/>
  <c r="AL260" i="79"/>
  <c r="AL259" i="79"/>
  <c r="AL258" i="79"/>
  <c r="AL257" i="79"/>
  <c r="AL256" i="79"/>
  <c r="AL255" i="79"/>
  <c r="AL254" i="79"/>
  <c r="AL253" i="79"/>
  <c r="AL252" i="79"/>
  <c r="AL251" i="79"/>
  <c r="AL250" i="79"/>
  <c r="AL249" i="79"/>
  <c r="AL248" i="79"/>
  <c r="AL247" i="79"/>
  <c r="AL246" i="79"/>
  <c r="AL245" i="79"/>
  <c r="AL244" i="79"/>
  <c r="AL243" i="79"/>
  <c r="AL242" i="79"/>
  <c r="AL241" i="79"/>
  <c r="AL240" i="79"/>
  <c r="AL239" i="79"/>
  <c r="AL238" i="79"/>
  <c r="AL237" i="79"/>
  <c r="AL236" i="79"/>
  <c r="AL235" i="79"/>
  <c r="AL234" i="79"/>
  <c r="AL233" i="79"/>
  <c r="AL232" i="79"/>
  <c r="AL231" i="79"/>
  <c r="AL230" i="79"/>
  <c r="AL229" i="79"/>
  <c r="AL228" i="79"/>
  <c r="AL227" i="79"/>
  <c r="AL226" i="79"/>
  <c r="AL225" i="79"/>
  <c r="AL224" i="79"/>
  <c r="AL223" i="79"/>
  <c r="AL222" i="79"/>
  <c r="AL221" i="79"/>
  <c r="AL220" i="79"/>
  <c r="AL219" i="79"/>
  <c r="AL218" i="79"/>
  <c r="AL217" i="79"/>
  <c r="AL216" i="79"/>
  <c r="AL215" i="79"/>
  <c r="AL214" i="79"/>
  <c r="AL213" i="79"/>
  <c r="AL212" i="79"/>
  <c r="AL211" i="79"/>
  <c r="AL210" i="79"/>
  <c r="AL209" i="79"/>
  <c r="AL208" i="79"/>
  <c r="AL207" i="79"/>
  <c r="AL206" i="79"/>
  <c r="AL205" i="79"/>
  <c r="AL204" i="79"/>
  <c r="AL203" i="79"/>
  <c r="AL202" i="79"/>
  <c r="AL201" i="79"/>
  <c r="AL200" i="79"/>
  <c r="AL199" i="79"/>
  <c r="AL198" i="79"/>
  <c r="AL197" i="79"/>
  <c r="AL196" i="79"/>
  <c r="AL195" i="79"/>
  <c r="AL194" i="79"/>
  <c r="AL193" i="79"/>
  <c r="AL192" i="79"/>
  <c r="AL191" i="79"/>
  <c r="AL190" i="79"/>
  <c r="AL189" i="79"/>
  <c r="AL188" i="79"/>
  <c r="AL187" i="79"/>
  <c r="AL186" i="79"/>
  <c r="AL185" i="79"/>
  <c r="AL184" i="79"/>
  <c r="AL183" i="79"/>
  <c r="AL182" i="79"/>
  <c r="AL181" i="79"/>
  <c r="AL180" i="79"/>
  <c r="AL179" i="79"/>
  <c r="AL178" i="79"/>
  <c r="AL177" i="79"/>
  <c r="AL176" i="79"/>
  <c r="AL175" i="79"/>
  <c r="AL174" i="79"/>
  <c r="AL173" i="79"/>
  <c r="AL172" i="79"/>
  <c r="AL171" i="79"/>
  <c r="AL170" i="79"/>
  <c r="AL169" i="79"/>
  <c r="AL168" i="79"/>
  <c r="AL167" i="79"/>
  <c r="AL166" i="79"/>
  <c r="AL165" i="79"/>
  <c r="AL164" i="79"/>
  <c r="AL163" i="79"/>
  <c r="AL162" i="79"/>
  <c r="AL161" i="79"/>
  <c r="AL160" i="79"/>
  <c r="AL159" i="79"/>
  <c r="AL158" i="79"/>
  <c r="AL157" i="79"/>
  <c r="AL156" i="79"/>
  <c r="AL155" i="79"/>
  <c r="AL154" i="79"/>
  <c r="AL153" i="79"/>
  <c r="AL152" i="79"/>
  <c r="AL151" i="79"/>
  <c r="AL150" i="79"/>
  <c r="AL149" i="79"/>
  <c r="AL148" i="79"/>
  <c r="AL147" i="79"/>
  <c r="AL146" i="79"/>
  <c r="AL145" i="79"/>
  <c r="AL144" i="79"/>
  <c r="AL143" i="79"/>
  <c r="AL142" i="79"/>
  <c r="AL141" i="79"/>
  <c r="AL140" i="79"/>
  <c r="AL139" i="79"/>
  <c r="AL138" i="79"/>
  <c r="AL137" i="79"/>
  <c r="AL136" i="79"/>
  <c r="AL135" i="79"/>
  <c r="AL134" i="79"/>
  <c r="AL133" i="79"/>
  <c r="AL132" i="79"/>
  <c r="AL131" i="79"/>
  <c r="AL130" i="79"/>
  <c r="AL129" i="79"/>
  <c r="AL128" i="79"/>
  <c r="AL127" i="79"/>
  <c r="AL126" i="79"/>
  <c r="AL125" i="79"/>
  <c r="AL124" i="79"/>
  <c r="AL123" i="79"/>
  <c r="AL122" i="79"/>
  <c r="AL121" i="79"/>
  <c r="AL120" i="79"/>
  <c r="AL119" i="79"/>
  <c r="AL118" i="79"/>
  <c r="AL117" i="79"/>
  <c r="AL116" i="79"/>
  <c r="AL115" i="79"/>
  <c r="AL114" i="79"/>
  <c r="AL113" i="79"/>
  <c r="AL112" i="79"/>
  <c r="AL111" i="79"/>
  <c r="AL110" i="79"/>
  <c r="AL109" i="79"/>
  <c r="AL108" i="79"/>
  <c r="AL107" i="79"/>
  <c r="AL106" i="79"/>
  <c r="AL105" i="79"/>
  <c r="AL104" i="79"/>
  <c r="AL103" i="79"/>
  <c r="AL102" i="79"/>
  <c r="AL101" i="79"/>
  <c r="AL100" i="79"/>
  <c r="AL99" i="79"/>
  <c r="AL98" i="79"/>
  <c r="AL97" i="79"/>
  <c r="AL96" i="79"/>
  <c r="AL95" i="79"/>
  <c r="AL94" i="79"/>
  <c r="AL93" i="79"/>
  <c r="AL92" i="79"/>
  <c r="AL91" i="79"/>
  <c r="AL90" i="79"/>
  <c r="AL89" i="79"/>
  <c r="AL88" i="79"/>
  <c r="AL87" i="79"/>
  <c r="AL86" i="79"/>
  <c r="AL85" i="79"/>
  <c r="AL84" i="79"/>
  <c r="AL83" i="79"/>
  <c r="AL82" i="79"/>
  <c r="AL81" i="79"/>
  <c r="AL80" i="79"/>
  <c r="AL79" i="79"/>
  <c r="AL78" i="79"/>
  <c r="AL77" i="79"/>
  <c r="AL76" i="79"/>
  <c r="AL75" i="79"/>
  <c r="AL74" i="79"/>
  <c r="AL73" i="79"/>
  <c r="AL72" i="79"/>
  <c r="AL71" i="79"/>
  <c r="AL70" i="79"/>
  <c r="AL69" i="79"/>
  <c r="AL68" i="79"/>
  <c r="AL67" i="79"/>
  <c r="AL66" i="79"/>
  <c r="AL65" i="79"/>
  <c r="AL64" i="79"/>
  <c r="AL63" i="79"/>
  <c r="AL62" i="79"/>
  <c r="AL61" i="79"/>
  <c r="AL60" i="79"/>
  <c r="AL59" i="79"/>
  <c r="AL58" i="79"/>
  <c r="AL57" i="79"/>
  <c r="AL56" i="79"/>
  <c r="AL55" i="79"/>
  <c r="AL54" i="79"/>
  <c r="AL53" i="79"/>
  <c r="AL52" i="79"/>
  <c r="AL51" i="79"/>
  <c r="AL50" i="79"/>
  <c r="AL49" i="79"/>
  <c r="AL48" i="79"/>
  <c r="AL47" i="79"/>
  <c r="AL46" i="79"/>
  <c r="AL45" i="79"/>
  <c r="AL44" i="79"/>
  <c r="AL43" i="79"/>
  <c r="AL42" i="79"/>
  <c r="AL41" i="79"/>
  <c r="AL40" i="79"/>
  <c r="AL39" i="79"/>
  <c r="AL38" i="79"/>
  <c r="AL37" i="79"/>
  <c r="AL36" i="79"/>
  <c r="AL35" i="79"/>
  <c r="AL34" i="79"/>
  <c r="AL33" i="79"/>
  <c r="AL32" i="79"/>
  <c r="AL31" i="79"/>
  <c r="AL30" i="79"/>
  <c r="AL29" i="79"/>
  <c r="AL28" i="79"/>
  <c r="AL27" i="79"/>
  <c r="AL26" i="79"/>
  <c r="AL25" i="79"/>
  <c r="AL24" i="79"/>
  <c r="AL23" i="79"/>
  <c r="AL22" i="79"/>
  <c r="AL21" i="79"/>
  <c r="AL20" i="79"/>
  <c r="AL19" i="79"/>
  <c r="AL18" i="79"/>
  <c r="AL17" i="79"/>
  <c r="AL16" i="79"/>
  <c r="AL15" i="79"/>
  <c r="AL14" i="79"/>
  <c r="AL13" i="79"/>
  <c r="AL12" i="79"/>
  <c r="AL11" i="79"/>
  <c r="AL10" i="79"/>
  <c r="AL9" i="79"/>
  <c r="AL8" i="79"/>
  <c r="AL7" i="79"/>
  <c r="AL6" i="79"/>
  <c r="AL5" i="79"/>
  <c r="AL4" i="79"/>
  <c r="AL3" i="79"/>
  <c r="AL2" i="79"/>
  <c r="A51" i="113"/>
  <c r="B101" i="113"/>
  <c r="B96" i="113"/>
  <c r="B97" i="113"/>
  <c r="B98" i="113"/>
  <c r="B99" i="113"/>
  <c r="B100" i="113"/>
  <c r="D101" i="113"/>
  <c r="E101" i="113"/>
  <c r="B94" i="113"/>
  <c r="C101" i="113"/>
  <c r="F101" i="113"/>
  <c r="D100" i="113"/>
  <c r="E100" i="113"/>
  <c r="C100" i="113"/>
  <c r="F100" i="113"/>
  <c r="D99" i="113"/>
  <c r="E99" i="113"/>
  <c r="C99" i="113"/>
  <c r="F99" i="113"/>
  <c r="D98" i="113"/>
  <c r="E98" i="113"/>
  <c r="C98" i="113"/>
  <c r="F98" i="113"/>
  <c r="D97" i="113"/>
  <c r="E97" i="113"/>
  <c r="C97" i="113"/>
  <c r="F97" i="113"/>
  <c r="D96" i="113"/>
  <c r="E96" i="113"/>
  <c r="G96" i="113"/>
  <c r="C96" i="113"/>
  <c r="F96" i="113"/>
  <c r="B95" i="113"/>
  <c r="C77" i="113"/>
  <c r="E77" i="113"/>
  <c r="F77" i="113"/>
  <c r="G77" i="113"/>
  <c r="D77" i="113"/>
  <c r="B79" i="113"/>
  <c r="H77" i="113"/>
  <c r="B78" i="113"/>
  <c r="C78" i="113"/>
  <c r="C79" i="113"/>
  <c r="D79" i="113"/>
  <c r="D80" i="113"/>
  <c r="B81" i="113"/>
  <c r="B80" i="113"/>
  <c r="C80" i="113"/>
  <c r="C81" i="113"/>
  <c r="D81" i="113"/>
  <c r="B83" i="113"/>
  <c r="B82" i="113"/>
  <c r="C82" i="113"/>
  <c r="C83" i="113"/>
  <c r="D83" i="113"/>
  <c r="B85" i="113"/>
  <c r="B84" i="113"/>
  <c r="C84" i="113"/>
  <c r="C85" i="113"/>
  <c r="D85" i="113"/>
  <c r="B87" i="113"/>
  <c r="B86" i="113"/>
  <c r="C86" i="113"/>
  <c r="C87" i="113"/>
  <c r="D87" i="113"/>
  <c r="D92" i="113"/>
  <c r="B89" i="113"/>
  <c r="B88" i="113"/>
  <c r="C88" i="113"/>
  <c r="C89" i="113"/>
  <c r="D89" i="113"/>
  <c r="B91" i="113"/>
  <c r="B90" i="113"/>
  <c r="C90" i="113"/>
  <c r="C91" i="113"/>
  <c r="D91" i="113"/>
  <c r="E92" i="113"/>
  <c r="C92" i="113"/>
  <c r="F92" i="113"/>
  <c r="S91" i="113"/>
  <c r="R91" i="113"/>
  <c r="Q91" i="113"/>
  <c r="P91" i="113"/>
  <c r="O91" i="113"/>
  <c r="N91" i="113"/>
  <c r="M91" i="113"/>
  <c r="L91" i="113"/>
  <c r="K91" i="113"/>
  <c r="H91" i="113"/>
  <c r="G91" i="113"/>
  <c r="S90" i="113"/>
  <c r="R90" i="113"/>
  <c r="Q90" i="113"/>
  <c r="P90" i="113"/>
  <c r="O90" i="113"/>
  <c r="N90" i="113"/>
  <c r="M90" i="113"/>
  <c r="L90" i="113"/>
  <c r="K90" i="113"/>
  <c r="S89" i="113"/>
  <c r="R89" i="113"/>
  <c r="Q89" i="113"/>
  <c r="P89" i="113"/>
  <c r="O89" i="113"/>
  <c r="N89" i="113"/>
  <c r="M89" i="113"/>
  <c r="L89" i="113"/>
  <c r="K89" i="113"/>
  <c r="H89" i="113"/>
  <c r="H88" i="113"/>
  <c r="G89" i="113"/>
  <c r="S88" i="113"/>
  <c r="R88" i="113"/>
  <c r="Q88" i="113"/>
  <c r="P88" i="113"/>
  <c r="O88" i="113"/>
  <c r="N88" i="113"/>
  <c r="M88" i="113"/>
  <c r="L88" i="113"/>
  <c r="K88" i="113"/>
  <c r="S87" i="113"/>
  <c r="R87" i="113"/>
  <c r="Q87" i="113"/>
  <c r="P87" i="113"/>
  <c r="O87" i="113"/>
  <c r="N87" i="113"/>
  <c r="M87" i="113"/>
  <c r="L87" i="113"/>
  <c r="K87" i="113"/>
  <c r="H87" i="113"/>
  <c r="G87" i="113"/>
  <c r="S86" i="113"/>
  <c r="R86" i="113"/>
  <c r="Q86" i="113"/>
  <c r="P86" i="113"/>
  <c r="O86" i="113"/>
  <c r="N86" i="113"/>
  <c r="M86" i="113"/>
  <c r="L86" i="113"/>
  <c r="K86" i="113"/>
  <c r="S85" i="113"/>
  <c r="R85" i="113"/>
  <c r="Q85" i="113"/>
  <c r="P85" i="113"/>
  <c r="O85" i="113"/>
  <c r="N85" i="113"/>
  <c r="M85" i="113"/>
  <c r="L85" i="113"/>
  <c r="K85" i="113"/>
  <c r="H85" i="113"/>
  <c r="E85" i="113"/>
  <c r="G85" i="113"/>
  <c r="S84" i="113"/>
  <c r="R84" i="113"/>
  <c r="Q84" i="113"/>
  <c r="P84" i="113"/>
  <c r="O84" i="113"/>
  <c r="N84" i="113"/>
  <c r="M84" i="113"/>
  <c r="L84" i="113"/>
  <c r="K84" i="113"/>
  <c r="S83" i="113"/>
  <c r="R83" i="113"/>
  <c r="Q83" i="113"/>
  <c r="P83" i="113"/>
  <c r="O83" i="113"/>
  <c r="N83" i="113"/>
  <c r="M83" i="113"/>
  <c r="L83" i="113"/>
  <c r="K83" i="113"/>
  <c r="H83" i="113"/>
  <c r="G83" i="113"/>
  <c r="S82" i="113"/>
  <c r="R82" i="113"/>
  <c r="Q82" i="113"/>
  <c r="P82" i="113"/>
  <c r="O82" i="113"/>
  <c r="N82" i="113"/>
  <c r="M82" i="113"/>
  <c r="L82" i="113"/>
  <c r="K82" i="113"/>
  <c r="S81" i="113"/>
  <c r="R81" i="113"/>
  <c r="Q81" i="113"/>
  <c r="P81" i="113"/>
  <c r="O81" i="113"/>
  <c r="N81" i="113"/>
  <c r="M81" i="113"/>
  <c r="L81" i="113"/>
  <c r="K81" i="113"/>
  <c r="H81" i="113"/>
  <c r="G81" i="113"/>
  <c r="H63" i="113"/>
  <c r="AF80" i="113"/>
  <c r="AE80" i="113"/>
  <c r="AD80" i="113"/>
  <c r="AC80" i="113"/>
  <c r="AB80" i="113"/>
  <c r="AA80" i="113"/>
  <c r="Z80" i="113"/>
  <c r="Y80" i="113"/>
  <c r="V80" i="113"/>
  <c r="W80" i="113"/>
  <c r="X80" i="113"/>
  <c r="S80" i="113"/>
  <c r="R80" i="113"/>
  <c r="Q80" i="113"/>
  <c r="P80" i="113"/>
  <c r="O80" i="113"/>
  <c r="N80" i="113"/>
  <c r="M80" i="113"/>
  <c r="L80" i="113"/>
  <c r="K80" i="113"/>
  <c r="AF79" i="113"/>
  <c r="AE79" i="113"/>
  <c r="AD79" i="113"/>
  <c r="AC79" i="113"/>
  <c r="AB79" i="113"/>
  <c r="AA79" i="113"/>
  <c r="Z79" i="113"/>
  <c r="Y79" i="113"/>
  <c r="V79" i="113"/>
  <c r="W79" i="113"/>
  <c r="X79" i="113"/>
  <c r="S79" i="113"/>
  <c r="R79" i="113"/>
  <c r="Q79" i="113"/>
  <c r="P79" i="113"/>
  <c r="O79" i="113"/>
  <c r="N79" i="113"/>
  <c r="M79" i="113"/>
  <c r="L79" i="113"/>
  <c r="K79" i="113"/>
  <c r="H79" i="113"/>
  <c r="G79" i="113"/>
  <c r="AF78" i="113"/>
  <c r="AE78" i="113"/>
  <c r="AD78" i="113"/>
  <c r="AC78" i="113"/>
  <c r="AB78" i="113"/>
  <c r="AA78" i="113"/>
  <c r="Z78" i="113"/>
  <c r="Y78" i="113"/>
  <c r="V78" i="113"/>
  <c r="W78" i="113"/>
  <c r="X78" i="113"/>
  <c r="S78" i="113"/>
  <c r="R78" i="113"/>
  <c r="Q78" i="113"/>
  <c r="P78" i="113"/>
  <c r="O78" i="113"/>
  <c r="N78" i="113"/>
  <c r="M78" i="113"/>
  <c r="L78" i="113"/>
  <c r="K78" i="113"/>
  <c r="AF77" i="113"/>
  <c r="AE77" i="113"/>
  <c r="AD77" i="113"/>
  <c r="AC77" i="113"/>
  <c r="AB77" i="113"/>
  <c r="AA77" i="113"/>
  <c r="Z77" i="113"/>
  <c r="Y77" i="113"/>
  <c r="V77" i="113"/>
  <c r="W77" i="113"/>
  <c r="X77" i="113"/>
  <c r="S77" i="113"/>
  <c r="R77" i="113"/>
  <c r="Q77" i="113"/>
  <c r="P77" i="113"/>
  <c r="O77" i="113"/>
  <c r="N77" i="113"/>
  <c r="M77" i="113"/>
  <c r="L77" i="113"/>
  <c r="K77" i="113"/>
  <c r="B77" i="113"/>
  <c r="AF76" i="113"/>
  <c r="AE76" i="113"/>
  <c r="AD76" i="113"/>
  <c r="AC76" i="113"/>
  <c r="AB76" i="113"/>
  <c r="AA76" i="113"/>
  <c r="Z76" i="113"/>
  <c r="Y76" i="113"/>
  <c r="V76" i="113"/>
  <c r="W76" i="113"/>
  <c r="X76" i="113"/>
  <c r="S76" i="113"/>
  <c r="R76" i="113"/>
  <c r="Q76" i="113"/>
  <c r="P76" i="113"/>
  <c r="O76" i="113"/>
  <c r="N76" i="113"/>
  <c r="M76" i="113"/>
  <c r="L76" i="113"/>
  <c r="K76" i="113"/>
  <c r="G68" i="113"/>
  <c r="C54" i="113"/>
  <c r="C73" i="113"/>
  <c r="C55" i="113"/>
  <c r="C74" i="113"/>
  <c r="D73" i="113"/>
  <c r="H53" i="113"/>
  <c r="E72" i="113"/>
  <c r="F72" i="113"/>
  <c r="H54" i="113"/>
  <c r="E73" i="113"/>
  <c r="F73" i="113"/>
  <c r="B76" i="113"/>
  <c r="AF75" i="113"/>
  <c r="AE75" i="113"/>
  <c r="AD75" i="113"/>
  <c r="AC75" i="113"/>
  <c r="AB75" i="113"/>
  <c r="AA75" i="113"/>
  <c r="Z75" i="113"/>
  <c r="Y75" i="113"/>
  <c r="V75" i="113"/>
  <c r="W75" i="113"/>
  <c r="X75" i="113"/>
  <c r="S75" i="113"/>
  <c r="R75" i="113"/>
  <c r="Q75" i="113"/>
  <c r="P75" i="113"/>
  <c r="O75" i="113"/>
  <c r="N75" i="113"/>
  <c r="M75" i="113"/>
  <c r="L75" i="113"/>
  <c r="K75" i="113"/>
  <c r="B75" i="113"/>
  <c r="AF74" i="113"/>
  <c r="AE74" i="113"/>
  <c r="AD74" i="113"/>
  <c r="AC74" i="113"/>
  <c r="AB74" i="113"/>
  <c r="AA74" i="113"/>
  <c r="Z74" i="113"/>
  <c r="Y74" i="113"/>
  <c r="V74" i="113"/>
  <c r="W74" i="113"/>
  <c r="X74" i="113"/>
  <c r="S74" i="113"/>
  <c r="R74" i="113"/>
  <c r="Q74" i="113"/>
  <c r="P74" i="113"/>
  <c r="O74" i="113"/>
  <c r="N74" i="113"/>
  <c r="M74" i="113"/>
  <c r="L74" i="113"/>
  <c r="K74" i="113"/>
  <c r="H55" i="113"/>
  <c r="E74" i="113"/>
  <c r="B55" i="113"/>
  <c r="B74" i="113"/>
  <c r="AF73" i="113"/>
  <c r="AE73" i="113"/>
  <c r="AD73" i="113"/>
  <c r="AC73" i="113"/>
  <c r="AB73" i="113"/>
  <c r="AA73" i="113"/>
  <c r="Z73" i="113"/>
  <c r="Y73" i="113"/>
  <c r="V73" i="113"/>
  <c r="W73" i="113"/>
  <c r="X73" i="113"/>
  <c r="S73" i="113"/>
  <c r="R73" i="113"/>
  <c r="Q73" i="113"/>
  <c r="P73" i="113"/>
  <c r="O73" i="113"/>
  <c r="N73" i="113"/>
  <c r="M73" i="113"/>
  <c r="L73" i="113"/>
  <c r="K73" i="113"/>
  <c r="B54" i="113"/>
  <c r="B73" i="113"/>
  <c r="AF72" i="113"/>
  <c r="AE72" i="113"/>
  <c r="AD72" i="113"/>
  <c r="AC72" i="113"/>
  <c r="AB72" i="113"/>
  <c r="AA72" i="113"/>
  <c r="Z72" i="113"/>
  <c r="Y72" i="113"/>
  <c r="V72" i="113"/>
  <c r="W72" i="113"/>
  <c r="X72" i="113"/>
  <c r="S72" i="113"/>
  <c r="R72" i="113"/>
  <c r="Q72" i="113"/>
  <c r="P72" i="113"/>
  <c r="O72" i="113"/>
  <c r="N72" i="113"/>
  <c r="M72" i="113"/>
  <c r="L72" i="113"/>
  <c r="K72" i="113"/>
  <c r="C53" i="113"/>
  <c r="C72" i="113"/>
  <c r="D72" i="113"/>
  <c r="B53" i="113"/>
  <c r="B72" i="113"/>
  <c r="AF71" i="113"/>
  <c r="AE71" i="113"/>
  <c r="AD71" i="113"/>
  <c r="AC71" i="113"/>
  <c r="AB71" i="113"/>
  <c r="AA71" i="113"/>
  <c r="Z71" i="113"/>
  <c r="Y71" i="113"/>
  <c r="V71" i="113"/>
  <c r="W71" i="113"/>
  <c r="X71" i="113"/>
  <c r="S71" i="113"/>
  <c r="R71" i="113"/>
  <c r="Q71" i="113"/>
  <c r="P71" i="113"/>
  <c r="O71" i="113"/>
  <c r="N71" i="113"/>
  <c r="M71" i="113"/>
  <c r="L71" i="113"/>
  <c r="K71" i="113"/>
  <c r="AF70" i="113"/>
  <c r="AE70" i="113"/>
  <c r="AD70" i="113"/>
  <c r="AC70" i="113"/>
  <c r="AB70" i="113"/>
  <c r="AA70" i="113"/>
  <c r="Z70" i="113"/>
  <c r="Y70" i="113"/>
  <c r="V70" i="113"/>
  <c r="W70" i="113"/>
  <c r="X70" i="113"/>
  <c r="S70" i="113"/>
  <c r="R70" i="113"/>
  <c r="Q70" i="113"/>
  <c r="P70" i="113"/>
  <c r="O70" i="113"/>
  <c r="N70" i="113"/>
  <c r="M70" i="113"/>
  <c r="L70" i="113"/>
  <c r="K70" i="113"/>
  <c r="G66" i="113"/>
  <c r="AF69" i="113"/>
  <c r="AE69" i="113"/>
  <c r="AD69" i="113"/>
  <c r="AC69" i="113"/>
  <c r="AB69" i="113"/>
  <c r="AA69" i="113"/>
  <c r="Z69" i="113"/>
  <c r="Y69" i="113"/>
  <c r="V69" i="113"/>
  <c r="W69" i="113"/>
  <c r="X69" i="113"/>
  <c r="S69" i="113"/>
  <c r="R69" i="113"/>
  <c r="Q69" i="113"/>
  <c r="P69" i="113"/>
  <c r="O69" i="113"/>
  <c r="N69" i="113"/>
  <c r="M69" i="113"/>
  <c r="L69" i="113"/>
  <c r="K69" i="113"/>
  <c r="AF68" i="113"/>
  <c r="AE68" i="113"/>
  <c r="AD68" i="113"/>
  <c r="AC68" i="113"/>
  <c r="AB68" i="113"/>
  <c r="AA68" i="113"/>
  <c r="Z68" i="113"/>
  <c r="Y68" i="113"/>
  <c r="V68" i="113"/>
  <c r="W68" i="113"/>
  <c r="X68" i="113"/>
  <c r="S68" i="113"/>
  <c r="R68" i="113"/>
  <c r="Q68" i="113"/>
  <c r="P68" i="113"/>
  <c r="O68" i="113"/>
  <c r="N68" i="113"/>
  <c r="M68" i="113"/>
  <c r="L68" i="113"/>
  <c r="K68" i="113"/>
  <c r="AF67" i="113"/>
  <c r="AE67" i="113"/>
  <c r="AD67" i="113"/>
  <c r="AC67" i="113"/>
  <c r="AB67" i="113"/>
  <c r="AA67" i="113"/>
  <c r="Z67" i="113"/>
  <c r="Y67" i="113"/>
  <c r="V67" i="113"/>
  <c r="W67" i="113"/>
  <c r="X67" i="113"/>
  <c r="S67" i="113"/>
  <c r="R67" i="113"/>
  <c r="Q67" i="113"/>
  <c r="P67" i="113"/>
  <c r="O67" i="113"/>
  <c r="N67" i="113"/>
  <c r="M67" i="113"/>
  <c r="L67" i="113"/>
  <c r="K67" i="113"/>
  <c r="G53" i="113"/>
  <c r="C56" i="113"/>
  <c r="B56" i="113"/>
  <c r="E56" i="113"/>
  <c r="G56" i="113"/>
  <c r="C57" i="113"/>
  <c r="B57" i="113"/>
  <c r="C58" i="113"/>
  <c r="B58" i="113"/>
  <c r="C59" i="113"/>
  <c r="B59" i="113"/>
  <c r="C60" i="113"/>
  <c r="B60" i="113"/>
  <c r="C61" i="113"/>
  <c r="B61" i="113"/>
  <c r="E57" i="113"/>
  <c r="G57" i="113"/>
  <c r="E58" i="113"/>
  <c r="G58" i="113"/>
  <c r="E59" i="113"/>
  <c r="G59" i="113"/>
  <c r="E60" i="113"/>
  <c r="G60" i="113"/>
  <c r="E61" i="113"/>
  <c r="G61" i="113"/>
  <c r="F53" i="113"/>
  <c r="B62" i="113"/>
  <c r="B63" i="113"/>
  <c r="B64" i="113"/>
  <c r="F54" i="113"/>
  <c r="F55" i="113"/>
  <c r="H66" i="113"/>
  <c r="H67" i="113"/>
  <c r="G67" i="113"/>
  <c r="B65" i="113"/>
  <c r="B66" i="113"/>
  <c r="F65" i="113"/>
  <c r="F66" i="113"/>
  <c r="F67" i="113"/>
  <c r="B67" i="113"/>
  <c r="AF66" i="113"/>
  <c r="AE66" i="113"/>
  <c r="AD66" i="113"/>
  <c r="AC66" i="113"/>
  <c r="AB66" i="113"/>
  <c r="AA66" i="113"/>
  <c r="Z66" i="113"/>
  <c r="Y66" i="113"/>
  <c r="V66" i="113"/>
  <c r="W66" i="113"/>
  <c r="X66" i="113"/>
  <c r="S66" i="113"/>
  <c r="R66" i="113"/>
  <c r="Q66" i="113"/>
  <c r="P66" i="113"/>
  <c r="O66" i="113"/>
  <c r="N66" i="113"/>
  <c r="M66" i="113"/>
  <c r="L66" i="113"/>
  <c r="K66" i="113"/>
  <c r="C66" i="113"/>
  <c r="AF65" i="113"/>
  <c r="AE65" i="113"/>
  <c r="AD65" i="113"/>
  <c r="AC65" i="113"/>
  <c r="AB65" i="113"/>
  <c r="AA65" i="113"/>
  <c r="Z65" i="113"/>
  <c r="Y65" i="113"/>
  <c r="V65" i="113"/>
  <c r="W65" i="113"/>
  <c r="X65" i="113"/>
  <c r="S65" i="113"/>
  <c r="R65" i="113"/>
  <c r="Q65" i="113"/>
  <c r="P65" i="113"/>
  <c r="O65" i="113"/>
  <c r="N65" i="113"/>
  <c r="M65" i="113"/>
  <c r="L65" i="113"/>
  <c r="K65" i="113"/>
  <c r="H65" i="113"/>
  <c r="G65" i="113"/>
  <c r="C65" i="113"/>
  <c r="AF64" i="113"/>
  <c r="AE64" i="113"/>
  <c r="AD64" i="113"/>
  <c r="AC64" i="113"/>
  <c r="AB64" i="113"/>
  <c r="AA64" i="113"/>
  <c r="Z64" i="113"/>
  <c r="Y64" i="113"/>
  <c r="V64" i="113"/>
  <c r="W64" i="113"/>
  <c r="X64" i="113"/>
  <c r="S64" i="113"/>
  <c r="R64" i="113"/>
  <c r="Q64" i="113"/>
  <c r="P64" i="113"/>
  <c r="O64" i="113"/>
  <c r="N64" i="113"/>
  <c r="M64" i="113"/>
  <c r="L64" i="113"/>
  <c r="K64" i="113"/>
  <c r="G64" i="113"/>
  <c r="E64" i="113"/>
  <c r="C64" i="113"/>
  <c r="AF63" i="113"/>
  <c r="AE63" i="113"/>
  <c r="AD63" i="113"/>
  <c r="AC63" i="113"/>
  <c r="AB63" i="113"/>
  <c r="AA63" i="113"/>
  <c r="Z63" i="113"/>
  <c r="Y63" i="113"/>
  <c r="V63" i="113"/>
  <c r="W63" i="113"/>
  <c r="X63" i="113"/>
  <c r="S63" i="113"/>
  <c r="R63" i="113"/>
  <c r="Q63" i="113"/>
  <c r="P63" i="113"/>
  <c r="O63" i="113"/>
  <c r="N63" i="113"/>
  <c r="M63" i="113"/>
  <c r="L63" i="113"/>
  <c r="K63" i="113"/>
  <c r="D63" i="113"/>
  <c r="C63" i="113"/>
  <c r="AF62" i="113"/>
  <c r="AE62" i="113"/>
  <c r="AD62" i="113"/>
  <c r="AC62" i="113"/>
  <c r="AB62" i="113"/>
  <c r="AA62" i="113"/>
  <c r="Z62" i="113"/>
  <c r="Y62" i="113"/>
  <c r="V62" i="113"/>
  <c r="W62" i="113"/>
  <c r="X62" i="113"/>
  <c r="S62" i="113"/>
  <c r="R62" i="113"/>
  <c r="Q62" i="113"/>
  <c r="P62" i="113"/>
  <c r="O62" i="113"/>
  <c r="N62" i="113"/>
  <c r="M62" i="113"/>
  <c r="L62" i="113"/>
  <c r="K62" i="113"/>
  <c r="AF61" i="113"/>
  <c r="AE61" i="113"/>
  <c r="AD61" i="113"/>
  <c r="AC61" i="113"/>
  <c r="AB61" i="113"/>
  <c r="AA61" i="113"/>
  <c r="Z61" i="113"/>
  <c r="Y61" i="113"/>
  <c r="V61" i="113"/>
  <c r="W61" i="113"/>
  <c r="X61" i="113"/>
  <c r="S61" i="113"/>
  <c r="R61" i="113"/>
  <c r="Q61" i="113"/>
  <c r="P61" i="113"/>
  <c r="O61" i="113"/>
  <c r="N61" i="113"/>
  <c r="M61" i="113"/>
  <c r="L61" i="113"/>
  <c r="K61" i="113"/>
  <c r="H61" i="113"/>
  <c r="AF60" i="113"/>
  <c r="AE60" i="113"/>
  <c r="AD60" i="113"/>
  <c r="AC60" i="113"/>
  <c r="AB60" i="113"/>
  <c r="AA60" i="113"/>
  <c r="Z60" i="113"/>
  <c r="Y60" i="113"/>
  <c r="V60" i="113"/>
  <c r="W60" i="113"/>
  <c r="X60" i="113"/>
  <c r="S60" i="113"/>
  <c r="R60" i="113"/>
  <c r="Q60" i="113"/>
  <c r="P60" i="113"/>
  <c r="O60" i="113"/>
  <c r="N60" i="113"/>
  <c r="M60" i="113"/>
  <c r="L60" i="113"/>
  <c r="K60" i="113"/>
  <c r="H60" i="113"/>
  <c r="AF59" i="113"/>
  <c r="AE59" i="113"/>
  <c r="AD59" i="113"/>
  <c r="AC59" i="113"/>
  <c r="AB59" i="113"/>
  <c r="AA59" i="113"/>
  <c r="Z59" i="113"/>
  <c r="Y59" i="113"/>
  <c r="V59" i="113"/>
  <c r="W59" i="113"/>
  <c r="X59" i="113"/>
  <c r="S59" i="113"/>
  <c r="R59" i="113"/>
  <c r="Q59" i="113"/>
  <c r="P59" i="113"/>
  <c r="O59" i="113"/>
  <c r="N59" i="113"/>
  <c r="M59" i="113"/>
  <c r="L59" i="113"/>
  <c r="K59" i="113"/>
  <c r="H59" i="113"/>
  <c r="AF58" i="113"/>
  <c r="AE58" i="113"/>
  <c r="AD58" i="113"/>
  <c r="AC58" i="113"/>
  <c r="AB58" i="113"/>
  <c r="AA58" i="113"/>
  <c r="Z58" i="113"/>
  <c r="Y58" i="113"/>
  <c r="V58" i="113"/>
  <c r="W58" i="113"/>
  <c r="X58" i="113"/>
  <c r="S58" i="113"/>
  <c r="R58" i="113"/>
  <c r="Q58" i="113"/>
  <c r="P58" i="113"/>
  <c r="O58" i="113"/>
  <c r="N58" i="113"/>
  <c r="M58" i="113"/>
  <c r="L58" i="113"/>
  <c r="K58" i="113"/>
  <c r="H58" i="113"/>
  <c r="AF57" i="113"/>
  <c r="AE57" i="113"/>
  <c r="AD57" i="113"/>
  <c r="AC57" i="113"/>
  <c r="AB57" i="113"/>
  <c r="AA57" i="113"/>
  <c r="Z57" i="113"/>
  <c r="Y57" i="113"/>
  <c r="V57" i="113"/>
  <c r="W57" i="113"/>
  <c r="X57" i="113"/>
  <c r="S57" i="113"/>
  <c r="R57" i="113"/>
  <c r="Q57" i="113"/>
  <c r="P57" i="113"/>
  <c r="O57" i="113"/>
  <c r="N57" i="113"/>
  <c r="M57" i="113"/>
  <c r="L57" i="113"/>
  <c r="K57" i="113"/>
  <c r="H57" i="113"/>
  <c r="AF56" i="113"/>
  <c r="AE56" i="113"/>
  <c r="AD56" i="113"/>
  <c r="AC56" i="113"/>
  <c r="AB56" i="113"/>
  <c r="AA56" i="113"/>
  <c r="Z56" i="113"/>
  <c r="Y56" i="113"/>
  <c r="V56" i="113"/>
  <c r="W56" i="113"/>
  <c r="X56" i="113"/>
  <c r="S56" i="113"/>
  <c r="R56" i="113"/>
  <c r="Q56" i="113"/>
  <c r="P56" i="113"/>
  <c r="O56" i="113"/>
  <c r="N56" i="113"/>
  <c r="M56" i="113"/>
  <c r="L56" i="113"/>
  <c r="K56" i="113"/>
  <c r="H56" i="113"/>
  <c r="AF55" i="113"/>
  <c r="AE55" i="113"/>
  <c r="AD55" i="113"/>
  <c r="AC55" i="113"/>
  <c r="AB55" i="113"/>
  <c r="AA55" i="113"/>
  <c r="Z55" i="113"/>
  <c r="Y55" i="113"/>
  <c r="V55" i="113"/>
  <c r="W55" i="113"/>
  <c r="X55" i="113"/>
  <c r="S55" i="113"/>
  <c r="R55" i="113"/>
  <c r="Q55" i="113"/>
  <c r="P55" i="113"/>
  <c r="O55" i="113"/>
  <c r="N55" i="113"/>
  <c r="M55" i="113"/>
  <c r="L55" i="113"/>
  <c r="K55" i="113"/>
  <c r="D55" i="113"/>
  <c r="E55" i="113"/>
  <c r="AF54" i="113"/>
  <c r="AE54" i="113"/>
  <c r="AD54" i="113"/>
  <c r="AC54" i="113"/>
  <c r="AB54" i="113"/>
  <c r="AA54" i="113"/>
  <c r="Z54" i="113"/>
  <c r="Y54" i="113"/>
  <c r="V54" i="113"/>
  <c r="W54" i="113"/>
  <c r="X54" i="113"/>
  <c r="S54" i="113"/>
  <c r="R54" i="113"/>
  <c r="Q54" i="113"/>
  <c r="P54" i="113"/>
  <c r="O54" i="113"/>
  <c r="N54" i="113"/>
  <c r="M54" i="113"/>
  <c r="L54" i="113"/>
  <c r="K54" i="113"/>
  <c r="D54" i="113"/>
  <c r="E54" i="113"/>
  <c r="AF53" i="113"/>
  <c r="AE53" i="113"/>
  <c r="AD53" i="113"/>
  <c r="AC53" i="113"/>
  <c r="AB53" i="113"/>
  <c r="AA53" i="113"/>
  <c r="Z53" i="113"/>
  <c r="Y53" i="113"/>
  <c r="V53" i="113"/>
  <c r="W53" i="113"/>
  <c r="X53" i="113"/>
  <c r="S53" i="113"/>
  <c r="R53" i="113"/>
  <c r="Q53" i="113"/>
  <c r="P53" i="113"/>
  <c r="O53" i="113"/>
  <c r="N53" i="113"/>
  <c r="M53" i="113"/>
  <c r="L53" i="113"/>
  <c r="K53" i="113"/>
  <c r="D53" i="113"/>
  <c r="E53" i="113"/>
  <c r="Y52" i="113"/>
  <c r="Z52" i="113"/>
  <c r="AA52" i="113"/>
  <c r="AB52" i="113"/>
  <c r="AC52" i="113"/>
  <c r="AD52" i="113"/>
  <c r="AE52" i="113"/>
  <c r="AF52" i="113"/>
  <c r="V52" i="113"/>
  <c r="W52" i="113"/>
  <c r="X52" i="113"/>
  <c r="AG52" i="113"/>
  <c r="S52" i="113"/>
  <c r="R52" i="113"/>
  <c r="Q52" i="113"/>
  <c r="P52" i="113"/>
  <c r="O52" i="113"/>
  <c r="N52" i="113"/>
  <c r="M52" i="113"/>
  <c r="L52" i="113"/>
  <c r="K52" i="113"/>
  <c r="B51" i="113"/>
  <c r="A51" i="112"/>
  <c r="B101" i="112"/>
  <c r="B96" i="112"/>
  <c r="B97" i="112"/>
  <c r="B98" i="112"/>
  <c r="B99" i="112"/>
  <c r="B100" i="112"/>
  <c r="D101" i="112"/>
  <c r="E101" i="112"/>
  <c r="B94" i="112"/>
  <c r="C60" i="112"/>
  <c r="B60" i="112"/>
  <c r="C101" i="112"/>
  <c r="F101" i="112"/>
  <c r="D100" i="112"/>
  <c r="E100" i="112"/>
  <c r="C100" i="112"/>
  <c r="F100" i="112"/>
  <c r="D99" i="112"/>
  <c r="E99" i="112"/>
  <c r="C59" i="112"/>
  <c r="B59" i="112"/>
  <c r="C99" i="112"/>
  <c r="F99" i="112"/>
  <c r="D98" i="112"/>
  <c r="E98" i="112"/>
  <c r="C98" i="112"/>
  <c r="F98" i="112"/>
  <c r="D97" i="112"/>
  <c r="E97" i="112"/>
  <c r="C97" i="112"/>
  <c r="F97" i="112"/>
  <c r="D96" i="112"/>
  <c r="E96" i="112"/>
  <c r="G96" i="112"/>
  <c r="B55" i="112"/>
  <c r="C96" i="112"/>
  <c r="F96" i="112"/>
  <c r="B95" i="112"/>
  <c r="C77" i="112"/>
  <c r="E77" i="112"/>
  <c r="F77" i="112"/>
  <c r="G77" i="112"/>
  <c r="D77" i="112"/>
  <c r="B79" i="112"/>
  <c r="H77" i="112"/>
  <c r="B78" i="112"/>
  <c r="C78" i="112"/>
  <c r="C79" i="112"/>
  <c r="D79" i="112"/>
  <c r="D80" i="112"/>
  <c r="B81" i="112"/>
  <c r="B80" i="112"/>
  <c r="C80" i="112"/>
  <c r="C81" i="112"/>
  <c r="D81" i="112"/>
  <c r="B83" i="112"/>
  <c r="B82" i="112"/>
  <c r="C82" i="112"/>
  <c r="C83" i="112"/>
  <c r="D83" i="112"/>
  <c r="B85" i="112"/>
  <c r="B84" i="112"/>
  <c r="C84" i="112"/>
  <c r="C85" i="112"/>
  <c r="D85" i="112"/>
  <c r="B87" i="112"/>
  <c r="B86" i="112"/>
  <c r="C86" i="112"/>
  <c r="C87" i="112"/>
  <c r="D87" i="112"/>
  <c r="D92" i="112"/>
  <c r="B89" i="112"/>
  <c r="B88" i="112"/>
  <c r="C88" i="112"/>
  <c r="C89" i="112"/>
  <c r="D89" i="112"/>
  <c r="B91" i="112"/>
  <c r="B90" i="112"/>
  <c r="C90" i="112"/>
  <c r="C91" i="112"/>
  <c r="D91" i="112"/>
  <c r="E92" i="112"/>
  <c r="C92" i="112"/>
  <c r="F92" i="112"/>
  <c r="S91" i="112"/>
  <c r="R91" i="112"/>
  <c r="Q91" i="112"/>
  <c r="P91" i="112"/>
  <c r="O91" i="112"/>
  <c r="N91" i="112"/>
  <c r="M91" i="112"/>
  <c r="L91" i="112"/>
  <c r="K91" i="112"/>
  <c r="H91" i="112"/>
  <c r="G91" i="112"/>
  <c r="S90" i="112"/>
  <c r="R90" i="112"/>
  <c r="Q90" i="112"/>
  <c r="P90" i="112"/>
  <c r="O90" i="112"/>
  <c r="N90" i="112"/>
  <c r="M90" i="112"/>
  <c r="L90" i="112"/>
  <c r="K90" i="112"/>
  <c r="S89" i="112"/>
  <c r="R89" i="112"/>
  <c r="Q89" i="112"/>
  <c r="P89" i="112"/>
  <c r="O89" i="112"/>
  <c r="N89" i="112"/>
  <c r="M89" i="112"/>
  <c r="L89" i="112"/>
  <c r="K89" i="112"/>
  <c r="H89" i="112"/>
  <c r="H88" i="112"/>
  <c r="G89" i="112"/>
  <c r="S88" i="112"/>
  <c r="R88" i="112"/>
  <c r="Q88" i="112"/>
  <c r="P88" i="112"/>
  <c r="O88" i="112"/>
  <c r="N88" i="112"/>
  <c r="M88" i="112"/>
  <c r="L88" i="112"/>
  <c r="K88" i="112"/>
  <c r="S87" i="112"/>
  <c r="R87" i="112"/>
  <c r="Q87" i="112"/>
  <c r="P87" i="112"/>
  <c r="O87" i="112"/>
  <c r="N87" i="112"/>
  <c r="M87" i="112"/>
  <c r="L87" i="112"/>
  <c r="K87" i="112"/>
  <c r="H87" i="112"/>
  <c r="G87" i="112"/>
  <c r="S86" i="112"/>
  <c r="R86" i="112"/>
  <c r="Q86" i="112"/>
  <c r="P86" i="112"/>
  <c r="O86" i="112"/>
  <c r="N86" i="112"/>
  <c r="M86" i="112"/>
  <c r="L86" i="112"/>
  <c r="K86" i="112"/>
  <c r="S85" i="112"/>
  <c r="R85" i="112"/>
  <c r="Q85" i="112"/>
  <c r="P85" i="112"/>
  <c r="O85" i="112"/>
  <c r="N85" i="112"/>
  <c r="M85" i="112"/>
  <c r="L85" i="112"/>
  <c r="K85" i="112"/>
  <c r="H85" i="112"/>
  <c r="E85" i="112"/>
  <c r="G85" i="112"/>
  <c r="S84" i="112"/>
  <c r="R84" i="112"/>
  <c r="Q84" i="112"/>
  <c r="P84" i="112"/>
  <c r="O84" i="112"/>
  <c r="N84" i="112"/>
  <c r="M84" i="112"/>
  <c r="L84" i="112"/>
  <c r="K84" i="112"/>
  <c r="S83" i="112"/>
  <c r="R83" i="112"/>
  <c r="Q83" i="112"/>
  <c r="P83" i="112"/>
  <c r="O83" i="112"/>
  <c r="N83" i="112"/>
  <c r="M83" i="112"/>
  <c r="L83" i="112"/>
  <c r="K83" i="112"/>
  <c r="H83" i="112"/>
  <c r="G83" i="112"/>
  <c r="S82" i="112"/>
  <c r="R82" i="112"/>
  <c r="Q82" i="112"/>
  <c r="P82" i="112"/>
  <c r="O82" i="112"/>
  <c r="N82" i="112"/>
  <c r="M82" i="112"/>
  <c r="L82" i="112"/>
  <c r="K82" i="112"/>
  <c r="S81" i="112"/>
  <c r="R81" i="112"/>
  <c r="Q81" i="112"/>
  <c r="P81" i="112"/>
  <c r="O81" i="112"/>
  <c r="N81" i="112"/>
  <c r="M81" i="112"/>
  <c r="L81" i="112"/>
  <c r="K81" i="112"/>
  <c r="H81" i="112"/>
  <c r="G81" i="112"/>
  <c r="H63" i="112"/>
  <c r="AF80" i="112"/>
  <c r="AE80" i="112"/>
  <c r="AD80" i="112"/>
  <c r="AC80" i="112"/>
  <c r="AB80" i="112"/>
  <c r="AA80" i="112"/>
  <c r="Z80" i="112"/>
  <c r="Y80" i="112"/>
  <c r="V80" i="112"/>
  <c r="W80" i="112"/>
  <c r="X80" i="112"/>
  <c r="S80" i="112"/>
  <c r="R80" i="112"/>
  <c r="Q80" i="112"/>
  <c r="P80" i="112"/>
  <c r="O80" i="112"/>
  <c r="N80" i="112"/>
  <c r="M80" i="112"/>
  <c r="L80" i="112"/>
  <c r="K80" i="112"/>
  <c r="AF79" i="112"/>
  <c r="AE79" i="112"/>
  <c r="AD79" i="112"/>
  <c r="AC79" i="112"/>
  <c r="AB79" i="112"/>
  <c r="AA79" i="112"/>
  <c r="Z79" i="112"/>
  <c r="Y79" i="112"/>
  <c r="V79" i="112"/>
  <c r="W79" i="112"/>
  <c r="X79" i="112"/>
  <c r="S79" i="112"/>
  <c r="R79" i="112"/>
  <c r="Q79" i="112"/>
  <c r="P79" i="112"/>
  <c r="O79" i="112"/>
  <c r="N79" i="112"/>
  <c r="M79" i="112"/>
  <c r="L79" i="112"/>
  <c r="K79" i="112"/>
  <c r="H79" i="112"/>
  <c r="G79" i="112"/>
  <c r="AF78" i="112"/>
  <c r="AE78" i="112"/>
  <c r="AD78" i="112"/>
  <c r="AC78" i="112"/>
  <c r="AB78" i="112"/>
  <c r="AA78" i="112"/>
  <c r="Z78" i="112"/>
  <c r="Y78" i="112"/>
  <c r="V78" i="112"/>
  <c r="W78" i="112"/>
  <c r="X78" i="112"/>
  <c r="S78" i="112"/>
  <c r="R78" i="112"/>
  <c r="Q78" i="112"/>
  <c r="P78" i="112"/>
  <c r="O78" i="112"/>
  <c r="N78" i="112"/>
  <c r="M78" i="112"/>
  <c r="L78" i="112"/>
  <c r="K78" i="112"/>
  <c r="AF77" i="112"/>
  <c r="AE77" i="112"/>
  <c r="AD77" i="112"/>
  <c r="AC77" i="112"/>
  <c r="AB77" i="112"/>
  <c r="AA77" i="112"/>
  <c r="Z77" i="112"/>
  <c r="Y77" i="112"/>
  <c r="V77" i="112"/>
  <c r="W77" i="112"/>
  <c r="X77" i="112"/>
  <c r="S77" i="112"/>
  <c r="R77" i="112"/>
  <c r="Q77" i="112"/>
  <c r="P77" i="112"/>
  <c r="O77" i="112"/>
  <c r="N77" i="112"/>
  <c r="M77" i="112"/>
  <c r="L77" i="112"/>
  <c r="K77" i="112"/>
  <c r="B77" i="112"/>
  <c r="AF76" i="112"/>
  <c r="AE76" i="112"/>
  <c r="AD76" i="112"/>
  <c r="AC76" i="112"/>
  <c r="AB76" i="112"/>
  <c r="AA76" i="112"/>
  <c r="Z76" i="112"/>
  <c r="Y76" i="112"/>
  <c r="V76" i="112"/>
  <c r="W76" i="112"/>
  <c r="X76" i="112"/>
  <c r="S76" i="112"/>
  <c r="R76" i="112"/>
  <c r="Q76" i="112"/>
  <c r="P76" i="112"/>
  <c r="O76" i="112"/>
  <c r="N76" i="112"/>
  <c r="M76" i="112"/>
  <c r="L76" i="112"/>
  <c r="K76" i="112"/>
  <c r="G68" i="112"/>
  <c r="C54" i="112"/>
  <c r="C73" i="112"/>
  <c r="C55" i="112"/>
  <c r="C74" i="112"/>
  <c r="D73" i="112"/>
  <c r="H53" i="112"/>
  <c r="E72" i="112"/>
  <c r="F72" i="112"/>
  <c r="H54" i="112"/>
  <c r="E73" i="112"/>
  <c r="F73" i="112"/>
  <c r="B76" i="112"/>
  <c r="AF75" i="112"/>
  <c r="AE75" i="112"/>
  <c r="AD75" i="112"/>
  <c r="AC75" i="112"/>
  <c r="AB75" i="112"/>
  <c r="AA75" i="112"/>
  <c r="Z75" i="112"/>
  <c r="Y75" i="112"/>
  <c r="V75" i="112"/>
  <c r="W75" i="112"/>
  <c r="X75" i="112"/>
  <c r="S75" i="112"/>
  <c r="R75" i="112"/>
  <c r="Q75" i="112"/>
  <c r="P75" i="112"/>
  <c r="O75" i="112"/>
  <c r="N75" i="112"/>
  <c r="M75" i="112"/>
  <c r="L75" i="112"/>
  <c r="K75" i="112"/>
  <c r="B75" i="112"/>
  <c r="AF74" i="112"/>
  <c r="AE74" i="112"/>
  <c r="AD74" i="112"/>
  <c r="AC74" i="112"/>
  <c r="AB74" i="112"/>
  <c r="AA74" i="112"/>
  <c r="Z74" i="112"/>
  <c r="Y74" i="112"/>
  <c r="V74" i="112"/>
  <c r="W74" i="112"/>
  <c r="X74" i="112"/>
  <c r="S74" i="112"/>
  <c r="R74" i="112"/>
  <c r="Q74" i="112"/>
  <c r="P74" i="112"/>
  <c r="O74" i="112"/>
  <c r="N74" i="112"/>
  <c r="M74" i="112"/>
  <c r="L74" i="112"/>
  <c r="K74" i="112"/>
  <c r="H55" i="112"/>
  <c r="E74" i="112"/>
  <c r="B74" i="112"/>
  <c r="AF73" i="112"/>
  <c r="AE73" i="112"/>
  <c r="AD73" i="112"/>
  <c r="AC73" i="112"/>
  <c r="AB73" i="112"/>
  <c r="AA73" i="112"/>
  <c r="Z73" i="112"/>
  <c r="Y73" i="112"/>
  <c r="V73" i="112"/>
  <c r="W73" i="112"/>
  <c r="X73" i="112"/>
  <c r="S73" i="112"/>
  <c r="R73" i="112"/>
  <c r="Q73" i="112"/>
  <c r="P73" i="112"/>
  <c r="O73" i="112"/>
  <c r="N73" i="112"/>
  <c r="M73" i="112"/>
  <c r="L73" i="112"/>
  <c r="K73" i="112"/>
  <c r="B54" i="112"/>
  <c r="B73" i="112"/>
  <c r="AF72" i="112"/>
  <c r="AE72" i="112"/>
  <c r="AD72" i="112"/>
  <c r="AC72" i="112"/>
  <c r="AB72" i="112"/>
  <c r="AA72" i="112"/>
  <c r="Z72" i="112"/>
  <c r="Y72" i="112"/>
  <c r="V72" i="112"/>
  <c r="W72" i="112"/>
  <c r="X72" i="112"/>
  <c r="S72" i="112"/>
  <c r="R72" i="112"/>
  <c r="Q72" i="112"/>
  <c r="P72" i="112"/>
  <c r="O72" i="112"/>
  <c r="N72" i="112"/>
  <c r="M72" i="112"/>
  <c r="L72" i="112"/>
  <c r="K72" i="112"/>
  <c r="C53" i="112"/>
  <c r="C72" i="112"/>
  <c r="D72" i="112"/>
  <c r="B53" i="112"/>
  <c r="B72" i="112"/>
  <c r="AF71" i="112"/>
  <c r="AE71" i="112"/>
  <c r="AD71" i="112"/>
  <c r="AC71" i="112"/>
  <c r="AB71" i="112"/>
  <c r="AA71" i="112"/>
  <c r="Z71" i="112"/>
  <c r="Y71" i="112"/>
  <c r="V71" i="112"/>
  <c r="W71" i="112"/>
  <c r="X71" i="112"/>
  <c r="S71" i="112"/>
  <c r="R71" i="112"/>
  <c r="Q71" i="112"/>
  <c r="P71" i="112"/>
  <c r="O71" i="112"/>
  <c r="N71" i="112"/>
  <c r="M71" i="112"/>
  <c r="L71" i="112"/>
  <c r="K71" i="112"/>
  <c r="AF70" i="112"/>
  <c r="AE70" i="112"/>
  <c r="AD70" i="112"/>
  <c r="AC70" i="112"/>
  <c r="AB70" i="112"/>
  <c r="AA70" i="112"/>
  <c r="Z70" i="112"/>
  <c r="Y70" i="112"/>
  <c r="V70" i="112"/>
  <c r="W70" i="112"/>
  <c r="X70" i="112"/>
  <c r="S70" i="112"/>
  <c r="R70" i="112"/>
  <c r="Q70" i="112"/>
  <c r="P70" i="112"/>
  <c r="O70" i="112"/>
  <c r="N70" i="112"/>
  <c r="M70" i="112"/>
  <c r="L70" i="112"/>
  <c r="K70" i="112"/>
  <c r="G66" i="112"/>
  <c r="AF69" i="112"/>
  <c r="AE69" i="112"/>
  <c r="AD69" i="112"/>
  <c r="AC69" i="112"/>
  <c r="AB69" i="112"/>
  <c r="AA69" i="112"/>
  <c r="Z69" i="112"/>
  <c r="Y69" i="112"/>
  <c r="V69" i="112"/>
  <c r="W69" i="112"/>
  <c r="X69" i="112"/>
  <c r="S69" i="112"/>
  <c r="R69" i="112"/>
  <c r="Q69" i="112"/>
  <c r="P69" i="112"/>
  <c r="O69" i="112"/>
  <c r="N69" i="112"/>
  <c r="M69" i="112"/>
  <c r="L69" i="112"/>
  <c r="K69" i="112"/>
  <c r="AF68" i="112"/>
  <c r="AE68" i="112"/>
  <c r="AD68" i="112"/>
  <c r="AC68" i="112"/>
  <c r="AB68" i="112"/>
  <c r="AA68" i="112"/>
  <c r="Z68" i="112"/>
  <c r="Y68" i="112"/>
  <c r="V68" i="112"/>
  <c r="W68" i="112"/>
  <c r="X68" i="112"/>
  <c r="S68" i="112"/>
  <c r="R68" i="112"/>
  <c r="Q68" i="112"/>
  <c r="P68" i="112"/>
  <c r="O68" i="112"/>
  <c r="N68" i="112"/>
  <c r="M68" i="112"/>
  <c r="L68" i="112"/>
  <c r="K68" i="112"/>
  <c r="AF67" i="112"/>
  <c r="AE67" i="112"/>
  <c r="AD67" i="112"/>
  <c r="AC67" i="112"/>
  <c r="AB67" i="112"/>
  <c r="AA67" i="112"/>
  <c r="Z67" i="112"/>
  <c r="Y67" i="112"/>
  <c r="V67" i="112"/>
  <c r="W67" i="112"/>
  <c r="X67" i="112"/>
  <c r="S67" i="112"/>
  <c r="R67" i="112"/>
  <c r="Q67" i="112"/>
  <c r="P67" i="112"/>
  <c r="O67" i="112"/>
  <c r="N67" i="112"/>
  <c r="M67" i="112"/>
  <c r="L67" i="112"/>
  <c r="K67" i="112"/>
  <c r="G53" i="112"/>
  <c r="C56" i="112"/>
  <c r="B56" i="112"/>
  <c r="C57" i="112"/>
  <c r="B57" i="112"/>
  <c r="C58" i="112"/>
  <c r="B58" i="112"/>
  <c r="C61" i="112"/>
  <c r="B61" i="112"/>
  <c r="E56" i="112"/>
  <c r="G56" i="112"/>
  <c r="E57" i="112"/>
  <c r="G57" i="112"/>
  <c r="E58" i="112"/>
  <c r="G58" i="112"/>
  <c r="E59" i="112"/>
  <c r="G59" i="112"/>
  <c r="E60" i="112"/>
  <c r="G60" i="112"/>
  <c r="E61" i="112"/>
  <c r="G61" i="112"/>
  <c r="F53" i="112"/>
  <c r="B62" i="112"/>
  <c r="B63" i="112"/>
  <c r="B64" i="112"/>
  <c r="F54" i="112"/>
  <c r="F55" i="112"/>
  <c r="H66" i="112"/>
  <c r="H67" i="112"/>
  <c r="G67" i="112"/>
  <c r="B65" i="112"/>
  <c r="B66" i="112"/>
  <c r="F65" i="112"/>
  <c r="F66" i="112"/>
  <c r="F67" i="112"/>
  <c r="B67" i="112"/>
  <c r="AF66" i="112"/>
  <c r="AE66" i="112"/>
  <c r="AD66" i="112"/>
  <c r="AC66" i="112"/>
  <c r="AB66" i="112"/>
  <c r="AA66" i="112"/>
  <c r="Z66" i="112"/>
  <c r="Y66" i="112"/>
  <c r="V66" i="112"/>
  <c r="W66" i="112"/>
  <c r="X66" i="112"/>
  <c r="S66" i="112"/>
  <c r="R66" i="112"/>
  <c r="Q66" i="112"/>
  <c r="P66" i="112"/>
  <c r="O66" i="112"/>
  <c r="N66" i="112"/>
  <c r="M66" i="112"/>
  <c r="L66" i="112"/>
  <c r="K66" i="112"/>
  <c r="C66" i="112"/>
  <c r="AF65" i="112"/>
  <c r="AE65" i="112"/>
  <c r="AD65" i="112"/>
  <c r="AC65" i="112"/>
  <c r="AB65" i="112"/>
  <c r="AA65" i="112"/>
  <c r="Z65" i="112"/>
  <c r="Y65" i="112"/>
  <c r="V65" i="112"/>
  <c r="W65" i="112"/>
  <c r="X65" i="112"/>
  <c r="S65" i="112"/>
  <c r="R65" i="112"/>
  <c r="Q65" i="112"/>
  <c r="P65" i="112"/>
  <c r="O65" i="112"/>
  <c r="N65" i="112"/>
  <c r="M65" i="112"/>
  <c r="L65" i="112"/>
  <c r="K65" i="112"/>
  <c r="H65" i="112"/>
  <c r="G65" i="112"/>
  <c r="C65" i="112"/>
  <c r="AF64" i="112"/>
  <c r="AE64" i="112"/>
  <c r="AD64" i="112"/>
  <c r="AC64" i="112"/>
  <c r="AB64" i="112"/>
  <c r="AA64" i="112"/>
  <c r="Z64" i="112"/>
  <c r="Y64" i="112"/>
  <c r="V64" i="112"/>
  <c r="W64" i="112"/>
  <c r="X64" i="112"/>
  <c r="S64" i="112"/>
  <c r="R64" i="112"/>
  <c r="Q64" i="112"/>
  <c r="P64" i="112"/>
  <c r="O64" i="112"/>
  <c r="N64" i="112"/>
  <c r="M64" i="112"/>
  <c r="L64" i="112"/>
  <c r="K64" i="112"/>
  <c r="G64" i="112"/>
  <c r="E64" i="112"/>
  <c r="C64" i="112"/>
  <c r="AF63" i="112"/>
  <c r="AE63" i="112"/>
  <c r="AD63" i="112"/>
  <c r="AC63" i="112"/>
  <c r="AB63" i="112"/>
  <c r="AA63" i="112"/>
  <c r="Z63" i="112"/>
  <c r="Y63" i="112"/>
  <c r="V63" i="112"/>
  <c r="W63" i="112"/>
  <c r="X63" i="112"/>
  <c r="S63" i="112"/>
  <c r="R63" i="112"/>
  <c r="Q63" i="112"/>
  <c r="P63" i="112"/>
  <c r="O63" i="112"/>
  <c r="N63" i="112"/>
  <c r="M63" i="112"/>
  <c r="L63" i="112"/>
  <c r="K63" i="112"/>
  <c r="D53" i="112"/>
  <c r="E53" i="112"/>
  <c r="D54" i="112"/>
  <c r="E54" i="112"/>
  <c r="D55" i="112"/>
  <c r="E55" i="112"/>
  <c r="D63" i="112"/>
  <c r="C63" i="112"/>
  <c r="AF62" i="112"/>
  <c r="AE62" i="112"/>
  <c r="AD62" i="112"/>
  <c r="AC62" i="112"/>
  <c r="AB62" i="112"/>
  <c r="AA62" i="112"/>
  <c r="Z62" i="112"/>
  <c r="Y62" i="112"/>
  <c r="V62" i="112"/>
  <c r="W62" i="112"/>
  <c r="X62" i="112"/>
  <c r="S62" i="112"/>
  <c r="R62" i="112"/>
  <c r="Q62" i="112"/>
  <c r="P62" i="112"/>
  <c r="O62" i="112"/>
  <c r="N62" i="112"/>
  <c r="M62" i="112"/>
  <c r="L62" i="112"/>
  <c r="K62" i="112"/>
  <c r="AF61" i="112"/>
  <c r="AE61" i="112"/>
  <c r="AD61" i="112"/>
  <c r="AC61" i="112"/>
  <c r="AB61" i="112"/>
  <c r="AA61" i="112"/>
  <c r="Z61" i="112"/>
  <c r="Y61" i="112"/>
  <c r="V61" i="112"/>
  <c r="W61" i="112"/>
  <c r="X61" i="112"/>
  <c r="S61" i="112"/>
  <c r="R61" i="112"/>
  <c r="Q61" i="112"/>
  <c r="P61" i="112"/>
  <c r="O61" i="112"/>
  <c r="N61" i="112"/>
  <c r="M61" i="112"/>
  <c r="L61" i="112"/>
  <c r="K61" i="112"/>
  <c r="H61" i="112"/>
  <c r="AF60" i="112"/>
  <c r="AE60" i="112"/>
  <c r="AD60" i="112"/>
  <c r="AC60" i="112"/>
  <c r="AB60" i="112"/>
  <c r="AA60" i="112"/>
  <c r="Z60" i="112"/>
  <c r="Y60" i="112"/>
  <c r="V60" i="112"/>
  <c r="W60" i="112"/>
  <c r="X60" i="112"/>
  <c r="S60" i="112"/>
  <c r="R60" i="112"/>
  <c r="Q60" i="112"/>
  <c r="P60" i="112"/>
  <c r="O60" i="112"/>
  <c r="N60" i="112"/>
  <c r="M60" i="112"/>
  <c r="L60" i="112"/>
  <c r="K60" i="112"/>
  <c r="H60" i="112"/>
  <c r="AF59" i="112"/>
  <c r="AE59" i="112"/>
  <c r="AD59" i="112"/>
  <c r="AC59" i="112"/>
  <c r="AB59" i="112"/>
  <c r="AA59" i="112"/>
  <c r="Z59" i="112"/>
  <c r="Y59" i="112"/>
  <c r="V59" i="112"/>
  <c r="W59" i="112"/>
  <c r="X59" i="112"/>
  <c r="S59" i="112"/>
  <c r="R59" i="112"/>
  <c r="Q59" i="112"/>
  <c r="P59" i="112"/>
  <c r="O59" i="112"/>
  <c r="N59" i="112"/>
  <c r="M59" i="112"/>
  <c r="L59" i="112"/>
  <c r="K59" i="112"/>
  <c r="H59" i="112"/>
  <c r="AF58" i="112"/>
  <c r="AE58" i="112"/>
  <c r="AD58" i="112"/>
  <c r="AC58" i="112"/>
  <c r="AB58" i="112"/>
  <c r="AA58" i="112"/>
  <c r="Z58" i="112"/>
  <c r="Y58" i="112"/>
  <c r="V58" i="112"/>
  <c r="W58" i="112"/>
  <c r="X58" i="112"/>
  <c r="S58" i="112"/>
  <c r="R58" i="112"/>
  <c r="Q58" i="112"/>
  <c r="P58" i="112"/>
  <c r="O58" i="112"/>
  <c r="N58" i="112"/>
  <c r="M58" i="112"/>
  <c r="L58" i="112"/>
  <c r="K58" i="112"/>
  <c r="H58" i="112"/>
  <c r="AF57" i="112"/>
  <c r="AE57" i="112"/>
  <c r="AD57" i="112"/>
  <c r="AC57" i="112"/>
  <c r="AB57" i="112"/>
  <c r="AA57" i="112"/>
  <c r="Z57" i="112"/>
  <c r="Y57" i="112"/>
  <c r="V57" i="112"/>
  <c r="W57" i="112"/>
  <c r="X57" i="112"/>
  <c r="S57" i="112"/>
  <c r="R57" i="112"/>
  <c r="Q57" i="112"/>
  <c r="P57" i="112"/>
  <c r="O57" i="112"/>
  <c r="N57" i="112"/>
  <c r="M57" i="112"/>
  <c r="L57" i="112"/>
  <c r="K57" i="112"/>
  <c r="H57" i="112"/>
  <c r="AF56" i="112"/>
  <c r="AE56" i="112"/>
  <c r="AD56" i="112"/>
  <c r="AC56" i="112"/>
  <c r="AB56" i="112"/>
  <c r="AA56" i="112"/>
  <c r="Z56" i="112"/>
  <c r="Y56" i="112"/>
  <c r="V56" i="112"/>
  <c r="W56" i="112"/>
  <c r="X56" i="112"/>
  <c r="S56" i="112"/>
  <c r="R56" i="112"/>
  <c r="Q56" i="112"/>
  <c r="P56" i="112"/>
  <c r="O56" i="112"/>
  <c r="N56" i="112"/>
  <c r="M56" i="112"/>
  <c r="L56" i="112"/>
  <c r="K56" i="112"/>
  <c r="H56" i="112"/>
  <c r="AF55" i="112"/>
  <c r="AE55" i="112"/>
  <c r="AD55" i="112"/>
  <c r="AC55" i="112"/>
  <c r="AB55" i="112"/>
  <c r="AA55" i="112"/>
  <c r="Z55" i="112"/>
  <c r="Y55" i="112"/>
  <c r="V55" i="112"/>
  <c r="W55" i="112"/>
  <c r="X55" i="112"/>
  <c r="S55" i="112"/>
  <c r="R55" i="112"/>
  <c r="Q55" i="112"/>
  <c r="P55" i="112"/>
  <c r="O55" i="112"/>
  <c r="N55" i="112"/>
  <c r="M55" i="112"/>
  <c r="L55" i="112"/>
  <c r="K55" i="112"/>
  <c r="AF54" i="112"/>
  <c r="AE54" i="112"/>
  <c r="AD54" i="112"/>
  <c r="AC54" i="112"/>
  <c r="AB54" i="112"/>
  <c r="AA54" i="112"/>
  <c r="Z54" i="112"/>
  <c r="Y54" i="112"/>
  <c r="V54" i="112"/>
  <c r="W54" i="112"/>
  <c r="X54" i="112"/>
  <c r="S54" i="112"/>
  <c r="R54" i="112"/>
  <c r="Q54" i="112"/>
  <c r="P54" i="112"/>
  <c r="O54" i="112"/>
  <c r="N54" i="112"/>
  <c r="M54" i="112"/>
  <c r="L54" i="112"/>
  <c r="K54" i="112"/>
  <c r="AF53" i="112"/>
  <c r="AE53" i="112"/>
  <c r="AD53" i="112"/>
  <c r="AC53" i="112"/>
  <c r="AB53" i="112"/>
  <c r="AA53" i="112"/>
  <c r="Z53" i="112"/>
  <c r="Y53" i="112"/>
  <c r="V53" i="112"/>
  <c r="W53" i="112"/>
  <c r="X53" i="112"/>
  <c r="S53" i="112"/>
  <c r="R53" i="112"/>
  <c r="Q53" i="112"/>
  <c r="P53" i="112"/>
  <c r="O53" i="112"/>
  <c r="N53" i="112"/>
  <c r="M53" i="112"/>
  <c r="L53" i="112"/>
  <c r="K53" i="112"/>
  <c r="Y52" i="112"/>
  <c r="Z52" i="112"/>
  <c r="AA52" i="112"/>
  <c r="AB52" i="112"/>
  <c r="AC52" i="112"/>
  <c r="AD52" i="112"/>
  <c r="AE52" i="112"/>
  <c r="AF52" i="112"/>
  <c r="V52" i="112"/>
  <c r="W52" i="112"/>
  <c r="X52" i="112"/>
  <c r="AG52" i="112"/>
  <c r="S52" i="112"/>
  <c r="R52" i="112"/>
  <c r="Q52" i="112"/>
  <c r="P52" i="112"/>
  <c r="O52" i="112"/>
  <c r="N52" i="112"/>
  <c r="M52" i="112"/>
  <c r="L52" i="112"/>
  <c r="K52" i="112"/>
  <c r="B51" i="112"/>
  <c r="A51" i="111"/>
  <c r="B101" i="111"/>
  <c r="B96" i="111"/>
  <c r="B97" i="111"/>
  <c r="B98" i="111"/>
  <c r="B99" i="111"/>
  <c r="B100" i="111"/>
  <c r="D101" i="111"/>
  <c r="E101" i="111"/>
  <c r="B94" i="111"/>
  <c r="C101" i="111"/>
  <c r="F101" i="111"/>
  <c r="D100" i="111"/>
  <c r="E100" i="111"/>
  <c r="C100" i="111"/>
  <c r="F100" i="111"/>
  <c r="D99" i="111"/>
  <c r="E99" i="111"/>
  <c r="C99" i="111"/>
  <c r="F99" i="111"/>
  <c r="D98" i="111"/>
  <c r="E98" i="111"/>
  <c r="C98" i="111"/>
  <c r="F98" i="111"/>
  <c r="D97" i="111"/>
  <c r="E97" i="111"/>
  <c r="C97" i="111"/>
  <c r="F97" i="111"/>
  <c r="D96" i="111"/>
  <c r="E96" i="111"/>
  <c r="G96" i="111"/>
  <c r="C96" i="111"/>
  <c r="F96" i="111"/>
  <c r="B95" i="111"/>
  <c r="C77" i="111"/>
  <c r="E77" i="111"/>
  <c r="F77" i="111"/>
  <c r="G77" i="111"/>
  <c r="D77" i="111"/>
  <c r="B79" i="111"/>
  <c r="H77" i="111"/>
  <c r="B78" i="111"/>
  <c r="C78" i="111"/>
  <c r="C79" i="111"/>
  <c r="D79" i="111"/>
  <c r="D80" i="111"/>
  <c r="B81" i="111"/>
  <c r="B80" i="111"/>
  <c r="C80" i="111"/>
  <c r="C81" i="111"/>
  <c r="D81" i="111"/>
  <c r="B83" i="111"/>
  <c r="B82" i="111"/>
  <c r="C82" i="111"/>
  <c r="C83" i="111"/>
  <c r="D83" i="111"/>
  <c r="B85" i="111"/>
  <c r="B84" i="111"/>
  <c r="C84" i="111"/>
  <c r="C85" i="111"/>
  <c r="D85" i="111"/>
  <c r="B87" i="111"/>
  <c r="B86" i="111"/>
  <c r="C86" i="111"/>
  <c r="C87" i="111"/>
  <c r="D87" i="111"/>
  <c r="D92" i="111"/>
  <c r="B89" i="111"/>
  <c r="B88" i="111"/>
  <c r="C88" i="111"/>
  <c r="C89" i="111"/>
  <c r="D89" i="111"/>
  <c r="B91" i="111"/>
  <c r="B90" i="111"/>
  <c r="C90" i="111"/>
  <c r="C91" i="111"/>
  <c r="D91" i="111"/>
  <c r="E92" i="111"/>
  <c r="C92" i="111"/>
  <c r="F92" i="111"/>
  <c r="S91" i="111"/>
  <c r="R91" i="111"/>
  <c r="Q91" i="111"/>
  <c r="P91" i="111"/>
  <c r="O91" i="111"/>
  <c r="N91" i="111"/>
  <c r="M91" i="111"/>
  <c r="L91" i="111"/>
  <c r="K91" i="111"/>
  <c r="H91" i="111"/>
  <c r="G91" i="111"/>
  <c r="S90" i="111"/>
  <c r="R90" i="111"/>
  <c r="Q90" i="111"/>
  <c r="P90" i="111"/>
  <c r="O90" i="111"/>
  <c r="N90" i="111"/>
  <c r="M90" i="111"/>
  <c r="L90" i="111"/>
  <c r="K90" i="111"/>
  <c r="S89" i="111"/>
  <c r="R89" i="111"/>
  <c r="Q89" i="111"/>
  <c r="P89" i="111"/>
  <c r="O89" i="111"/>
  <c r="N89" i="111"/>
  <c r="M89" i="111"/>
  <c r="L89" i="111"/>
  <c r="K89" i="111"/>
  <c r="H89" i="111"/>
  <c r="G89" i="111"/>
  <c r="S88" i="111"/>
  <c r="R88" i="111"/>
  <c r="Q88" i="111"/>
  <c r="P88" i="111"/>
  <c r="O88" i="111"/>
  <c r="N88" i="111"/>
  <c r="M88" i="111"/>
  <c r="L88" i="111"/>
  <c r="K88" i="111"/>
  <c r="H88" i="111"/>
  <c r="S87" i="111"/>
  <c r="R87" i="111"/>
  <c r="Q87" i="111"/>
  <c r="P87" i="111"/>
  <c r="O87" i="111"/>
  <c r="N87" i="111"/>
  <c r="M87" i="111"/>
  <c r="L87" i="111"/>
  <c r="K87" i="111"/>
  <c r="H87" i="111"/>
  <c r="G87" i="111"/>
  <c r="S86" i="111"/>
  <c r="R86" i="111"/>
  <c r="Q86" i="111"/>
  <c r="P86" i="111"/>
  <c r="O86" i="111"/>
  <c r="N86" i="111"/>
  <c r="M86" i="111"/>
  <c r="L86" i="111"/>
  <c r="K86" i="111"/>
  <c r="S85" i="111"/>
  <c r="R85" i="111"/>
  <c r="Q85" i="111"/>
  <c r="P85" i="111"/>
  <c r="O85" i="111"/>
  <c r="N85" i="111"/>
  <c r="M85" i="111"/>
  <c r="L85" i="111"/>
  <c r="K85" i="111"/>
  <c r="H85" i="111"/>
  <c r="E85" i="111"/>
  <c r="G85" i="111"/>
  <c r="S84" i="111"/>
  <c r="R84" i="111"/>
  <c r="Q84" i="111"/>
  <c r="P84" i="111"/>
  <c r="O84" i="111"/>
  <c r="N84" i="111"/>
  <c r="M84" i="111"/>
  <c r="L84" i="111"/>
  <c r="K84" i="111"/>
  <c r="S83" i="111"/>
  <c r="R83" i="111"/>
  <c r="Q83" i="111"/>
  <c r="P83" i="111"/>
  <c r="O83" i="111"/>
  <c r="N83" i="111"/>
  <c r="M83" i="111"/>
  <c r="L83" i="111"/>
  <c r="K83" i="111"/>
  <c r="H83" i="111"/>
  <c r="G83" i="111"/>
  <c r="S82" i="111"/>
  <c r="R82" i="111"/>
  <c r="Q82" i="111"/>
  <c r="P82" i="111"/>
  <c r="O82" i="111"/>
  <c r="N82" i="111"/>
  <c r="M82" i="111"/>
  <c r="L82" i="111"/>
  <c r="K82" i="111"/>
  <c r="S81" i="111"/>
  <c r="R81" i="111"/>
  <c r="Q81" i="111"/>
  <c r="P81" i="111"/>
  <c r="O81" i="111"/>
  <c r="N81" i="111"/>
  <c r="M81" i="111"/>
  <c r="L81" i="111"/>
  <c r="K81" i="111"/>
  <c r="H81" i="111"/>
  <c r="G81" i="111"/>
  <c r="H63" i="111"/>
  <c r="AF80" i="111"/>
  <c r="AE80" i="111"/>
  <c r="AD80" i="111"/>
  <c r="AC80" i="111"/>
  <c r="AB80" i="111"/>
  <c r="AA80" i="111"/>
  <c r="Z80" i="111"/>
  <c r="Y80" i="111"/>
  <c r="V80" i="111"/>
  <c r="W80" i="111"/>
  <c r="X80" i="111"/>
  <c r="S80" i="111"/>
  <c r="R80" i="111"/>
  <c r="Q80" i="111"/>
  <c r="P80" i="111"/>
  <c r="O80" i="111"/>
  <c r="N80" i="111"/>
  <c r="M80" i="111"/>
  <c r="L80" i="111"/>
  <c r="K80" i="111"/>
  <c r="AF79" i="111"/>
  <c r="AE79" i="111"/>
  <c r="AD79" i="111"/>
  <c r="AC79" i="111"/>
  <c r="AB79" i="111"/>
  <c r="AA79" i="111"/>
  <c r="Z79" i="111"/>
  <c r="Y79" i="111"/>
  <c r="V79" i="111"/>
  <c r="W79" i="111"/>
  <c r="X79" i="111"/>
  <c r="S79" i="111"/>
  <c r="R79" i="111"/>
  <c r="Q79" i="111"/>
  <c r="P79" i="111"/>
  <c r="O79" i="111"/>
  <c r="N79" i="111"/>
  <c r="M79" i="111"/>
  <c r="L79" i="111"/>
  <c r="K79" i="111"/>
  <c r="H79" i="111"/>
  <c r="G79" i="111"/>
  <c r="AF78" i="111"/>
  <c r="AE78" i="111"/>
  <c r="AD78" i="111"/>
  <c r="AC78" i="111"/>
  <c r="AB78" i="111"/>
  <c r="AA78" i="111"/>
  <c r="Z78" i="111"/>
  <c r="Y78" i="111"/>
  <c r="V78" i="111"/>
  <c r="W78" i="111"/>
  <c r="X78" i="111"/>
  <c r="S78" i="111"/>
  <c r="R78" i="111"/>
  <c r="Q78" i="111"/>
  <c r="P78" i="111"/>
  <c r="O78" i="111"/>
  <c r="N78" i="111"/>
  <c r="M78" i="111"/>
  <c r="L78" i="111"/>
  <c r="K78" i="111"/>
  <c r="AF77" i="111"/>
  <c r="AE77" i="111"/>
  <c r="AD77" i="111"/>
  <c r="AC77" i="111"/>
  <c r="AB77" i="111"/>
  <c r="AA77" i="111"/>
  <c r="Z77" i="111"/>
  <c r="Y77" i="111"/>
  <c r="V77" i="111"/>
  <c r="W77" i="111"/>
  <c r="X77" i="111"/>
  <c r="S77" i="111"/>
  <c r="R77" i="111"/>
  <c r="Q77" i="111"/>
  <c r="P77" i="111"/>
  <c r="O77" i="111"/>
  <c r="N77" i="111"/>
  <c r="M77" i="111"/>
  <c r="L77" i="111"/>
  <c r="K77" i="111"/>
  <c r="B77" i="111"/>
  <c r="AF76" i="111"/>
  <c r="AE76" i="111"/>
  <c r="AD76" i="111"/>
  <c r="AC76" i="111"/>
  <c r="AB76" i="111"/>
  <c r="AA76" i="111"/>
  <c r="Z76" i="111"/>
  <c r="Y76" i="111"/>
  <c r="V76" i="111"/>
  <c r="W76" i="111"/>
  <c r="X76" i="111"/>
  <c r="S76" i="111"/>
  <c r="R76" i="111"/>
  <c r="Q76" i="111"/>
  <c r="P76" i="111"/>
  <c r="O76" i="111"/>
  <c r="N76" i="111"/>
  <c r="M76" i="111"/>
  <c r="L76" i="111"/>
  <c r="K76" i="111"/>
  <c r="G68" i="111"/>
  <c r="C54" i="111"/>
  <c r="C73" i="111"/>
  <c r="C55" i="111"/>
  <c r="C74" i="111"/>
  <c r="D73" i="111"/>
  <c r="H53" i="111"/>
  <c r="E72" i="111"/>
  <c r="F72" i="111"/>
  <c r="H54" i="111"/>
  <c r="E73" i="111"/>
  <c r="F73" i="111"/>
  <c r="B76" i="111"/>
  <c r="AF75" i="111"/>
  <c r="AE75" i="111"/>
  <c r="AD75" i="111"/>
  <c r="AC75" i="111"/>
  <c r="AB75" i="111"/>
  <c r="AA75" i="111"/>
  <c r="Z75" i="111"/>
  <c r="Y75" i="111"/>
  <c r="V75" i="111"/>
  <c r="W75" i="111"/>
  <c r="X75" i="111"/>
  <c r="S75" i="111"/>
  <c r="R75" i="111"/>
  <c r="Q75" i="111"/>
  <c r="P75" i="111"/>
  <c r="O75" i="111"/>
  <c r="N75" i="111"/>
  <c r="M75" i="111"/>
  <c r="L75" i="111"/>
  <c r="K75" i="111"/>
  <c r="B75" i="111"/>
  <c r="AF74" i="111"/>
  <c r="AE74" i="111"/>
  <c r="AD74" i="111"/>
  <c r="AC74" i="111"/>
  <c r="AB74" i="111"/>
  <c r="AA74" i="111"/>
  <c r="Z74" i="111"/>
  <c r="Y74" i="111"/>
  <c r="V74" i="111"/>
  <c r="W74" i="111"/>
  <c r="X74" i="111"/>
  <c r="S74" i="111"/>
  <c r="R74" i="111"/>
  <c r="Q74" i="111"/>
  <c r="P74" i="111"/>
  <c r="O74" i="111"/>
  <c r="N74" i="111"/>
  <c r="M74" i="111"/>
  <c r="L74" i="111"/>
  <c r="K74" i="111"/>
  <c r="H55" i="111"/>
  <c r="E74" i="111"/>
  <c r="B55" i="111"/>
  <c r="B74" i="111"/>
  <c r="AF73" i="111"/>
  <c r="AE73" i="111"/>
  <c r="AD73" i="111"/>
  <c r="AC73" i="111"/>
  <c r="AB73" i="111"/>
  <c r="AA73" i="111"/>
  <c r="Z73" i="111"/>
  <c r="Y73" i="111"/>
  <c r="V73" i="111"/>
  <c r="W73" i="111"/>
  <c r="X73" i="111"/>
  <c r="S73" i="111"/>
  <c r="R73" i="111"/>
  <c r="Q73" i="111"/>
  <c r="P73" i="111"/>
  <c r="O73" i="111"/>
  <c r="N73" i="111"/>
  <c r="M73" i="111"/>
  <c r="L73" i="111"/>
  <c r="K73" i="111"/>
  <c r="B54" i="111"/>
  <c r="B73" i="111"/>
  <c r="AF72" i="111"/>
  <c r="AE72" i="111"/>
  <c r="AD72" i="111"/>
  <c r="AC72" i="111"/>
  <c r="AB72" i="111"/>
  <c r="AA72" i="111"/>
  <c r="Z72" i="111"/>
  <c r="Y72" i="111"/>
  <c r="V72" i="111"/>
  <c r="W72" i="111"/>
  <c r="X72" i="111"/>
  <c r="S72" i="111"/>
  <c r="R72" i="111"/>
  <c r="Q72" i="111"/>
  <c r="P72" i="111"/>
  <c r="O72" i="111"/>
  <c r="N72" i="111"/>
  <c r="M72" i="111"/>
  <c r="L72" i="111"/>
  <c r="K72" i="111"/>
  <c r="C53" i="111"/>
  <c r="C72" i="111"/>
  <c r="D72" i="111"/>
  <c r="B53" i="111"/>
  <c r="B72" i="111"/>
  <c r="AF71" i="111"/>
  <c r="AE71" i="111"/>
  <c r="AD71" i="111"/>
  <c r="AC71" i="111"/>
  <c r="AB71" i="111"/>
  <c r="AA71" i="111"/>
  <c r="Z71" i="111"/>
  <c r="Y71" i="111"/>
  <c r="V71" i="111"/>
  <c r="W71" i="111"/>
  <c r="X71" i="111"/>
  <c r="S71" i="111"/>
  <c r="R71" i="111"/>
  <c r="Q71" i="111"/>
  <c r="P71" i="111"/>
  <c r="O71" i="111"/>
  <c r="N71" i="111"/>
  <c r="M71" i="111"/>
  <c r="L71" i="111"/>
  <c r="K71" i="111"/>
  <c r="AF70" i="111"/>
  <c r="AE70" i="111"/>
  <c r="AD70" i="111"/>
  <c r="AC70" i="111"/>
  <c r="AB70" i="111"/>
  <c r="AA70" i="111"/>
  <c r="Z70" i="111"/>
  <c r="Y70" i="111"/>
  <c r="V70" i="111"/>
  <c r="W70" i="111"/>
  <c r="X70" i="111"/>
  <c r="S70" i="111"/>
  <c r="R70" i="111"/>
  <c r="Q70" i="111"/>
  <c r="P70" i="111"/>
  <c r="O70" i="111"/>
  <c r="N70" i="111"/>
  <c r="M70" i="111"/>
  <c r="L70" i="111"/>
  <c r="K70" i="111"/>
  <c r="G66" i="111"/>
  <c r="AF69" i="111"/>
  <c r="AE69" i="111"/>
  <c r="AD69" i="111"/>
  <c r="AC69" i="111"/>
  <c r="AB69" i="111"/>
  <c r="AA69" i="111"/>
  <c r="Z69" i="111"/>
  <c r="Y69" i="111"/>
  <c r="V69" i="111"/>
  <c r="W69" i="111"/>
  <c r="X69" i="111"/>
  <c r="S69" i="111"/>
  <c r="R69" i="111"/>
  <c r="Q69" i="111"/>
  <c r="P69" i="111"/>
  <c r="O69" i="111"/>
  <c r="N69" i="111"/>
  <c r="M69" i="111"/>
  <c r="L69" i="111"/>
  <c r="K69" i="111"/>
  <c r="AF68" i="111"/>
  <c r="AE68" i="111"/>
  <c r="AD68" i="111"/>
  <c r="AC68" i="111"/>
  <c r="AB68" i="111"/>
  <c r="AA68" i="111"/>
  <c r="Z68" i="111"/>
  <c r="Y68" i="111"/>
  <c r="V68" i="111"/>
  <c r="W68" i="111"/>
  <c r="X68" i="111"/>
  <c r="S68" i="111"/>
  <c r="R68" i="111"/>
  <c r="Q68" i="111"/>
  <c r="P68" i="111"/>
  <c r="O68" i="111"/>
  <c r="N68" i="111"/>
  <c r="M68" i="111"/>
  <c r="L68" i="111"/>
  <c r="K68" i="111"/>
  <c r="AF67" i="111"/>
  <c r="AE67" i="111"/>
  <c r="AD67" i="111"/>
  <c r="AC67" i="111"/>
  <c r="AB67" i="111"/>
  <c r="AA67" i="111"/>
  <c r="Z67" i="111"/>
  <c r="Y67" i="111"/>
  <c r="V67" i="111"/>
  <c r="W67" i="111"/>
  <c r="X67" i="111"/>
  <c r="S67" i="111"/>
  <c r="R67" i="111"/>
  <c r="Q67" i="111"/>
  <c r="P67" i="111"/>
  <c r="O67" i="111"/>
  <c r="N67" i="111"/>
  <c r="M67" i="111"/>
  <c r="L67" i="111"/>
  <c r="K67" i="111"/>
  <c r="G53" i="111"/>
  <c r="C56" i="111"/>
  <c r="B56" i="111"/>
  <c r="C57" i="111"/>
  <c r="B57" i="111"/>
  <c r="C58" i="111"/>
  <c r="B58" i="111"/>
  <c r="C59" i="111"/>
  <c r="B59" i="111"/>
  <c r="C60" i="111"/>
  <c r="B60" i="111"/>
  <c r="C61" i="111"/>
  <c r="B61" i="111"/>
  <c r="E56" i="111"/>
  <c r="G56" i="111"/>
  <c r="E57" i="111"/>
  <c r="G57" i="111"/>
  <c r="E58" i="111"/>
  <c r="G58" i="111"/>
  <c r="E59" i="111"/>
  <c r="G59" i="111"/>
  <c r="E60" i="111"/>
  <c r="G60" i="111"/>
  <c r="E61" i="111"/>
  <c r="G61" i="111"/>
  <c r="F53" i="111"/>
  <c r="B62" i="111"/>
  <c r="B63" i="111"/>
  <c r="B64" i="111"/>
  <c r="F54" i="111"/>
  <c r="F55" i="111"/>
  <c r="H66" i="111"/>
  <c r="H67" i="111"/>
  <c r="G67" i="111"/>
  <c r="B65" i="111"/>
  <c r="B66" i="111"/>
  <c r="F65" i="111"/>
  <c r="F66" i="111"/>
  <c r="F67" i="111"/>
  <c r="B67" i="111"/>
  <c r="AF66" i="111"/>
  <c r="AE66" i="111"/>
  <c r="AD66" i="111"/>
  <c r="AC66" i="111"/>
  <c r="AB66" i="111"/>
  <c r="AA66" i="111"/>
  <c r="Z66" i="111"/>
  <c r="Y66" i="111"/>
  <c r="V66" i="111"/>
  <c r="W66" i="111"/>
  <c r="X66" i="111"/>
  <c r="S66" i="111"/>
  <c r="R66" i="111"/>
  <c r="Q66" i="111"/>
  <c r="P66" i="111"/>
  <c r="O66" i="111"/>
  <c r="N66" i="111"/>
  <c r="M66" i="111"/>
  <c r="L66" i="111"/>
  <c r="K66" i="111"/>
  <c r="C66" i="111"/>
  <c r="AF65" i="111"/>
  <c r="AE65" i="111"/>
  <c r="AD65" i="111"/>
  <c r="AC65" i="111"/>
  <c r="AB65" i="111"/>
  <c r="AA65" i="111"/>
  <c r="Z65" i="111"/>
  <c r="Y65" i="111"/>
  <c r="V65" i="111"/>
  <c r="W65" i="111"/>
  <c r="X65" i="111"/>
  <c r="S65" i="111"/>
  <c r="R65" i="111"/>
  <c r="Q65" i="111"/>
  <c r="P65" i="111"/>
  <c r="O65" i="111"/>
  <c r="N65" i="111"/>
  <c r="M65" i="111"/>
  <c r="L65" i="111"/>
  <c r="K65" i="111"/>
  <c r="H65" i="111"/>
  <c r="G65" i="111"/>
  <c r="C65" i="111"/>
  <c r="AF64" i="111"/>
  <c r="AE64" i="111"/>
  <c r="AD64" i="111"/>
  <c r="AC64" i="111"/>
  <c r="AB64" i="111"/>
  <c r="AA64" i="111"/>
  <c r="Z64" i="111"/>
  <c r="Y64" i="111"/>
  <c r="V64" i="111"/>
  <c r="W64" i="111"/>
  <c r="X64" i="111"/>
  <c r="S64" i="111"/>
  <c r="R64" i="111"/>
  <c r="Q64" i="111"/>
  <c r="P64" i="111"/>
  <c r="O64" i="111"/>
  <c r="N64" i="111"/>
  <c r="M64" i="111"/>
  <c r="L64" i="111"/>
  <c r="K64" i="111"/>
  <c r="G64" i="111"/>
  <c r="E64" i="111"/>
  <c r="C64" i="111"/>
  <c r="AF63" i="111"/>
  <c r="AE63" i="111"/>
  <c r="AD63" i="111"/>
  <c r="AC63" i="111"/>
  <c r="AB63" i="111"/>
  <c r="AA63" i="111"/>
  <c r="Z63" i="111"/>
  <c r="Y63" i="111"/>
  <c r="V63" i="111"/>
  <c r="W63" i="111"/>
  <c r="X63" i="111"/>
  <c r="S63" i="111"/>
  <c r="R63" i="111"/>
  <c r="Q63" i="111"/>
  <c r="P63" i="111"/>
  <c r="O63" i="111"/>
  <c r="N63" i="111"/>
  <c r="M63" i="111"/>
  <c r="L63" i="111"/>
  <c r="K63" i="111"/>
  <c r="D63" i="111"/>
  <c r="C63" i="111"/>
  <c r="AF62" i="111"/>
  <c r="AE62" i="111"/>
  <c r="AD62" i="111"/>
  <c r="AC62" i="111"/>
  <c r="AB62" i="111"/>
  <c r="AA62" i="111"/>
  <c r="Z62" i="111"/>
  <c r="Y62" i="111"/>
  <c r="V62" i="111"/>
  <c r="W62" i="111"/>
  <c r="X62" i="111"/>
  <c r="S62" i="111"/>
  <c r="R62" i="111"/>
  <c r="Q62" i="111"/>
  <c r="P62" i="111"/>
  <c r="O62" i="111"/>
  <c r="N62" i="111"/>
  <c r="M62" i="111"/>
  <c r="L62" i="111"/>
  <c r="K62" i="111"/>
  <c r="AF61" i="111"/>
  <c r="AE61" i="111"/>
  <c r="AD61" i="111"/>
  <c r="AC61" i="111"/>
  <c r="AB61" i="111"/>
  <c r="AA61" i="111"/>
  <c r="Z61" i="111"/>
  <c r="Y61" i="111"/>
  <c r="V61" i="111"/>
  <c r="W61" i="111"/>
  <c r="X61" i="111"/>
  <c r="S61" i="111"/>
  <c r="R61" i="111"/>
  <c r="Q61" i="111"/>
  <c r="P61" i="111"/>
  <c r="O61" i="111"/>
  <c r="N61" i="111"/>
  <c r="M61" i="111"/>
  <c r="L61" i="111"/>
  <c r="K61" i="111"/>
  <c r="H61" i="111"/>
  <c r="AF60" i="111"/>
  <c r="AE60" i="111"/>
  <c r="AD60" i="111"/>
  <c r="AC60" i="111"/>
  <c r="AB60" i="111"/>
  <c r="AA60" i="111"/>
  <c r="Z60" i="111"/>
  <c r="Y60" i="111"/>
  <c r="V60" i="111"/>
  <c r="W60" i="111"/>
  <c r="X60" i="111"/>
  <c r="S60" i="111"/>
  <c r="R60" i="111"/>
  <c r="Q60" i="111"/>
  <c r="P60" i="111"/>
  <c r="O60" i="111"/>
  <c r="N60" i="111"/>
  <c r="M60" i="111"/>
  <c r="L60" i="111"/>
  <c r="K60" i="111"/>
  <c r="H60" i="111"/>
  <c r="AF59" i="111"/>
  <c r="AE59" i="111"/>
  <c r="AD59" i="111"/>
  <c r="AC59" i="111"/>
  <c r="AB59" i="111"/>
  <c r="AA59" i="111"/>
  <c r="Z59" i="111"/>
  <c r="Y59" i="111"/>
  <c r="V59" i="111"/>
  <c r="W59" i="111"/>
  <c r="X59" i="111"/>
  <c r="S59" i="111"/>
  <c r="R59" i="111"/>
  <c r="Q59" i="111"/>
  <c r="P59" i="111"/>
  <c r="O59" i="111"/>
  <c r="N59" i="111"/>
  <c r="M59" i="111"/>
  <c r="L59" i="111"/>
  <c r="K59" i="111"/>
  <c r="H59" i="111"/>
  <c r="AF58" i="111"/>
  <c r="AE58" i="111"/>
  <c r="AD58" i="111"/>
  <c r="AC58" i="111"/>
  <c r="AB58" i="111"/>
  <c r="AA58" i="111"/>
  <c r="Z58" i="111"/>
  <c r="Y58" i="111"/>
  <c r="V58" i="111"/>
  <c r="W58" i="111"/>
  <c r="X58" i="111"/>
  <c r="S58" i="111"/>
  <c r="R58" i="111"/>
  <c r="Q58" i="111"/>
  <c r="P58" i="111"/>
  <c r="O58" i="111"/>
  <c r="N58" i="111"/>
  <c r="M58" i="111"/>
  <c r="L58" i="111"/>
  <c r="K58" i="111"/>
  <c r="H58" i="111"/>
  <c r="AF57" i="111"/>
  <c r="AE57" i="111"/>
  <c r="AD57" i="111"/>
  <c r="AC57" i="111"/>
  <c r="AB57" i="111"/>
  <c r="AA57" i="111"/>
  <c r="Z57" i="111"/>
  <c r="Y57" i="111"/>
  <c r="V57" i="111"/>
  <c r="W57" i="111"/>
  <c r="X57" i="111"/>
  <c r="S57" i="111"/>
  <c r="R57" i="111"/>
  <c r="Q57" i="111"/>
  <c r="P57" i="111"/>
  <c r="O57" i="111"/>
  <c r="N57" i="111"/>
  <c r="M57" i="111"/>
  <c r="L57" i="111"/>
  <c r="K57" i="111"/>
  <c r="H57" i="111"/>
  <c r="AF56" i="111"/>
  <c r="AE56" i="111"/>
  <c r="AD56" i="111"/>
  <c r="AC56" i="111"/>
  <c r="AB56" i="111"/>
  <c r="AA56" i="111"/>
  <c r="Z56" i="111"/>
  <c r="Y56" i="111"/>
  <c r="V56" i="111"/>
  <c r="W56" i="111"/>
  <c r="X56" i="111"/>
  <c r="S56" i="111"/>
  <c r="R56" i="111"/>
  <c r="Q56" i="111"/>
  <c r="P56" i="111"/>
  <c r="O56" i="111"/>
  <c r="N56" i="111"/>
  <c r="M56" i="111"/>
  <c r="L56" i="111"/>
  <c r="K56" i="111"/>
  <c r="H56" i="111"/>
  <c r="AF55" i="111"/>
  <c r="AE55" i="111"/>
  <c r="AD55" i="111"/>
  <c r="AC55" i="111"/>
  <c r="AB55" i="111"/>
  <c r="AA55" i="111"/>
  <c r="Z55" i="111"/>
  <c r="Y55" i="111"/>
  <c r="V55" i="111"/>
  <c r="W55" i="111"/>
  <c r="X55" i="111"/>
  <c r="S55" i="111"/>
  <c r="R55" i="111"/>
  <c r="Q55" i="111"/>
  <c r="P55" i="111"/>
  <c r="O55" i="111"/>
  <c r="N55" i="111"/>
  <c r="M55" i="111"/>
  <c r="L55" i="111"/>
  <c r="K55" i="111"/>
  <c r="D55" i="111"/>
  <c r="E55" i="111"/>
  <c r="AF54" i="111"/>
  <c r="AE54" i="111"/>
  <c r="AD54" i="111"/>
  <c r="AC54" i="111"/>
  <c r="AB54" i="111"/>
  <c r="AA54" i="111"/>
  <c r="Z54" i="111"/>
  <c r="Y54" i="111"/>
  <c r="V54" i="111"/>
  <c r="W54" i="111"/>
  <c r="X54" i="111"/>
  <c r="S54" i="111"/>
  <c r="R54" i="111"/>
  <c r="Q54" i="111"/>
  <c r="P54" i="111"/>
  <c r="O54" i="111"/>
  <c r="N54" i="111"/>
  <c r="M54" i="111"/>
  <c r="L54" i="111"/>
  <c r="K54" i="111"/>
  <c r="D54" i="111"/>
  <c r="E54" i="111"/>
  <c r="AF53" i="111"/>
  <c r="AE53" i="111"/>
  <c r="AD53" i="111"/>
  <c r="AC53" i="111"/>
  <c r="AB53" i="111"/>
  <c r="AA53" i="111"/>
  <c r="Z53" i="111"/>
  <c r="Y53" i="111"/>
  <c r="V53" i="111"/>
  <c r="W53" i="111"/>
  <c r="X53" i="111"/>
  <c r="S53" i="111"/>
  <c r="R53" i="111"/>
  <c r="Q53" i="111"/>
  <c r="P53" i="111"/>
  <c r="O53" i="111"/>
  <c r="N53" i="111"/>
  <c r="M53" i="111"/>
  <c r="L53" i="111"/>
  <c r="K53" i="111"/>
  <c r="D53" i="111"/>
  <c r="E53" i="111"/>
  <c r="Y52" i="111"/>
  <c r="Z52" i="111"/>
  <c r="AA52" i="111"/>
  <c r="AB52" i="111"/>
  <c r="AC52" i="111"/>
  <c r="AD52" i="111"/>
  <c r="AE52" i="111"/>
  <c r="AF52" i="111"/>
  <c r="V52" i="111"/>
  <c r="W52" i="111"/>
  <c r="X52" i="111"/>
  <c r="S52" i="111"/>
  <c r="AG52" i="111"/>
  <c r="R52" i="111"/>
  <c r="Q52" i="111"/>
  <c r="P52" i="111"/>
  <c r="O52" i="111"/>
  <c r="N52" i="111"/>
  <c r="M52" i="111"/>
  <c r="L52" i="111"/>
  <c r="K52" i="111"/>
  <c r="B51" i="111"/>
  <c r="A51" i="110"/>
  <c r="B101" i="110"/>
  <c r="B96" i="110"/>
  <c r="B97" i="110"/>
  <c r="B98" i="110"/>
  <c r="B99" i="110"/>
  <c r="B100" i="110"/>
  <c r="D101" i="110"/>
  <c r="E101" i="110"/>
  <c r="B94" i="110"/>
  <c r="C101" i="110"/>
  <c r="F101" i="110"/>
  <c r="D100" i="110"/>
  <c r="E100" i="110"/>
  <c r="C100" i="110"/>
  <c r="F100" i="110"/>
  <c r="D99" i="110"/>
  <c r="E99" i="110"/>
  <c r="C99" i="110"/>
  <c r="F99" i="110"/>
  <c r="D98" i="110"/>
  <c r="E98" i="110"/>
  <c r="C98" i="110"/>
  <c r="F98" i="110"/>
  <c r="D97" i="110"/>
  <c r="E97" i="110"/>
  <c r="C97" i="110"/>
  <c r="F97" i="110"/>
  <c r="D96" i="110"/>
  <c r="E96" i="110"/>
  <c r="B55" i="110"/>
  <c r="C96" i="110"/>
  <c r="F96" i="110"/>
  <c r="G96" i="110"/>
  <c r="B95" i="110"/>
  <c r="C77" i="110"/>
  <c r="E77" i="110"/>
  <c r="F77" i="110"/>
  <c r="G77" i="110"/>
  <c r="D77" i="110"/>
  <c r="B79" i="110"/>
  <c r="H77" i="110"/>
  <c r="B78" i="110"/>
  <c r="C78" i="110"/>
  <c r="C79" i="110"/>
  <c r="D79" i="110"/>
  <c r="D80" i="110"/>
  <c r="B81" i="110"/>
  <c r="B80" i="110"/>
  <c r="C80" i="110"/>
  <c r="C81" i="110"/>
  <c r="D81" i="110"/>
  <c r="B83" i="110"/>
  <c r="B82" i="110"/>
  <c r="C82" i="110"/>
  <c r="C83" i="110"/>
  <c r="D83" i="110"/>
  <c r="B85" i="110"/>
  <c r="B84" i="110"/>
  <c r="C84" i="110"/>
  <c r="C85" i="110"/>
  <c r="D85" i="110"/>
  <c r="B87" i="110"/>
  <c r="B86" i="110"/>
  <c r="C86" i="110"/>
  <c r="C87" i="110"/>
  <c r="D87" i="110"/>
  <c r="D92" i="110"/>
  <c r="B89" i="110"/>
  <c r="B88" i="110"/>
  <c r="C88" i="110"/>
  <c r="C89" i="110"/>
  <c r="D89" i="110"/>
  <c r="B91" i="110"/>
  <c r="B90" i="110"/>
  <c r="C90" i="110"/>
  <c r="C91" i="110"/>
  <c r="D91" i="110"/>
  <c r="E92" i="110"/>
  <c r="C92" i="110"/>
  <c r="F92" i="110"/>
  <c r="S91" i="110"/>
  <c r="R91" i="110"/>
  <c r="Q91" i="110"/>
  <c r="P91" i="110"/>
  <c r="O91" i="110"/>
  <c r="N91" i="110"/>
  <c r="M91" i="110"/>
  <c r="L91" i="110"/>
  <c r="K91" i="110"/>
  <c r="H91" i="110"/>
  <c r="G91" i="110"/>
  <c r="S90" i="110"/>
  <c r="R90" i="110"/>
  <c r="Q90" i="110"/>
  <c r="P90" i="110"/>
  <c r="O90" i="110"/>
  <c r="N90" i="110"/>
  <c r="M90" i="110"/>
  <c r="L90" i="110"/>
  <c r="K90" i="110"/>
  <c r="S89" i="110"/>
  <c r="R89" i="110"/>
  <c r="Q89" i="110"/>
  <c r="P89" i="110"/>
  <c r="O89" i="110"/>
  <c r="N89" i="110"/>
  <c r="M89" i="110"/>
  <c r="L89" i="110"/>
  <c r="K89" i="110"/>
  <c r="H89" i="110"/>
  <c r="G89" i="110"/>
  <c r="S88" i="110"/>
  <c r="R88" i="110"/>
  <c r="Q88" i="110"/>
  <c r="P88" i="110"/>
  <c r="O88" i="110"/>
  <c r="N88" i="110"/>
  <c r="M88" i="110"/>
  <c r="L88" i="110"/>
  <c r="K88" i="110"/>
  <c r="H88" i="110"/>
  <c r="S87" i="110"/>
  <c r="R87" i="110"/>
  <c r="Q87" i="110"/>
  <c r="P87" i="110"/>
  <c r="O87" i="110"/>
  <c r="N87" i="110"/>
  <c r="M87" i="110"/>
  <c r="L87" i="110"/>
  <c r="K87" i="110"/>
  <c r="H87" i="110"/>
  <c r="G87" i="110"/>
  <c r="S86" i="110"/>
  <c r="R86" i="110"/>
  <c r="Q86" i="110"/>
  <c r="P86" i="110"/>
  <c r="O86" i="110"/>
  <c r="N86" i="110"/>
  <c r="M86" i="110"/>
  <c r="L86" i="110"/>
  <c r="K86" i="110"/>
  <c r="S85" i="110"/>
  <c r="R85" i="110"/>
  <c r="Q85" i="110"/>
  <c r="P85" i="110"/>
  <c r="O85" i="110"/>
  <c r="N85" i="110"/>
  <c r="M85" i="110"/>
  <c r="L85" i="110"/>
  <c r="K85" i="110"/>
  <c r="H85" i="110"/>
  <c r="E85" i="110"/>
  <c r="G85" i="110"/>
  <c r="S84" i="110"/>
  <c r="R84" i="110"/>
  <c r="Q84" i="110"/>
  <c r="P84" i="110"/>
  <c r="O84" i="110"/>
  <c r="N84" i="110"/>
  <c r="M84" i="110"/>
  <c r="L84" i="110"/>
  <c r="K84" i="110"/>
  <c r="S83" i="110"/>
  <c r="R83" i="110"/>
  <c r="Q83" i="110"/>
  <c r="P83" i="110"/>
  <c r="O83" i="110"/>
  <c r="N83" i="110"/>
  <c r="M83" i="110"/>
  <c r="L83" i="110"/>
  <c r="K83" i="110"/>
  <c r="H83" i="110"/>
  <c r="G83" i="110"/>
  <c r="S82" i="110"/>
  <c r="R82" i="110"/>
  <c r="Q82" i="110"/>
  <c r="P82" i="110"/>
  <c r="O82" i="110"/>
  <c r="N82" i="110"/>
  <c r="M82" i="110"/>
  <c r="L82" i="110"/>
  <c r="K82" i="110"/>
  <c r="S81" i="110"/>
  <c r="R81" i="110"/>
  <c r="Q81" i="110"/>
  <c r="P81" i="110"/>
  <c r="O81" i="110"/>
  <c r="N81" i="110"/>
  <c r="M81" i="110"/>
  <c r="L81" i="110"/>
  <c r="K81" i="110"/>
  <c r="H81" i="110"/>
  <c r="G81" i="110"/>
  <c r="H63" i="110"/>
  <c r="AF80" i="110"/>
  <c r="AE80" i="110"/>
  <c r="AD80" i="110"/>
  <c r="AC80" i="110"/>
  <c r="AB80" i="110"/>
  <c r="AA80" i="110"/>
  <c r="Z80" i="110"/>
  <c r="Y80" i="110"/>
  <c r="V80" i="110"/>
  <c r="W80" i="110"/>
  <c r="X80" i="110"/>
  <c r="S80" i="110"/>
  <c r="R80" i="110"/>
  <c r="Q80" i="110"/>
  <c r="P80" i="110"/>
  <c r="O80" i="110"/>
  <c r="N80" i="110"/>
  <c r="M80" i="110"/>
  <c r="L80" i="110"/>
  <c r="K80" i="110"/>
  <c r="AF79" i="110"/>
  <c r="AE79" i="110"/>
  <c r="AD79" i="110"/>
  <c r="AC79" i="110"/>
  <c r="AB79" i="110"/>
  <c r="AA79" i="110"/>
  <c r="Z79" i="110"/>
  <c r="Y79" i="110"/>
  <c r="V79" i="110"/>
  <c r="W79" i="110"/>
  <c r="X79" i="110"/>
  <c r="S79" i="110"/>
  <c r="R79" i="110"/>
  <c r="Q79" i="110"/>
  <c r="P79" i="110"/>
  <c r="O79" i="110"/>
  <c r="N79" i="110"/>
  <c r="M79" i="110"/>
  <c r="L79" i="110"/>
  <c r="K79" i="110"/>
  <c r="H79" i="110"/>
  <c r="G79" i="110"/>
  <c r="AF78" i="110"/>
  <c r="AE78" i="110"/>
  <c r="AD78" i="110"/>
  <c r="AC78" i="110"/>
  <c r="AB78" i="110"/>
  <c r="AA78" i="110"/>
  <c r="Z78" i="110"/>
  <c r="Y78" i="110"/>
  <c r="V78" i="110"/>
  <c r="W78" i="110"/>
  <c r="X78" i="110"/>
  <c r="S78" i="110"/>
  <c r="R78" i="110"/>
  <c r="Q78" i="110"/>
  <c r="P78" i="110"/>
  <c r="O78" i="110"/>
  <c r="N78" i="110"/>
  <c r="M78" i="110"/>
  <c r="L78" i="110"/>
  <c r="K78" i="110"/>
  <c r="AF77" i="110"/>
  <c r="AE77" i="110"/>
  <c r="AD77" i="110"/>
  <c r="AC77" i="110"/>
  <c r="AB77" i="110"/>
  <c r="AA77" i="110"/>
  <c r="Z77" i="110"/>
  <c r="Y77" i="110"/>
  <c r="V77" i="110"/>
  <c r="W77" i="110"/>
  <c r="X77" i="110"/>
  <c r="S77" i="110"/>
  <c r="R77" i="110"/>
  <c r="Q77" i="110"/>
  <c r="P77" i="110"/>
  <c r="O77" i="110"/>
  <c r="N77" i="110"/>
  <c r="M77" i="110"/>
  <c r="L77" i="110"/>
  <c r="K77" i="110"/>
  <c r="B77" i="110"/>
  <c r="AF76" i="110"/>
  <c r="AE76" i="110"/>
  <c r="AD76" i="110"/>
  <c r="AC76" i="110"/>
  <c r="AB76" i="110"/>
  <c r="AA76" i="110"/>
  <c r="Z76" i="110"/>
  <c r="Y76" i="110"/>
  <c r="V76" i="110"/>
  <c r="W76" i="110"/>
  <c r="X76" i="110"/>
  <c r="S76" i="110"/>
  <c r="R76" i="110"/>
  <c r="Q76" i="110"/>
  <c r="P76" i="110"/>
  <c r="O76" i="110"/>
  <c r="N76" i="110"/>
  <c r="M76" i="110"/>
  <c r="L76" i="110"/>
  <c r="K76" i="110"/>
  <c r="G68" i="110"/>
  <c r="C54" i="110"/>
  <c r="C73" i="110"/>
  <c r="C55" i="110"/>
  <c r="C74" i="110"/>
  <c r="D73" i="110"/>
  <c r="H53" i="110"/>
  <c r="E72" i="110"/>
  <c r="F72" i="110"/>
  <c r="H54" i="110"/>
  <c r="E73" i="110"/>
  <c r="F73" i="110"/>
  <c r="B76" i="110"/>
  <c r="AF75" i="110"/>
  <c r="AE75" i="110"/>
  <c r="AD75" i="110"/>
  <c r="AC75" i="110"/>
  <c r="AB75" i="110"/>
  <c r="AA75" i="110"/>
  <c r="Z75" i="110"/>
  <c r="Y75" i="110"/>
  <c r="V75" i="110"/>
  <c r="W75" i="110"/>
  <c r="X75" i="110"/>
  <c r="S75" i="110"/>
  <c r="R75" i="110"/>
  <c r="Q75" i="110"/>
  <c r="P75" i="110"/>
  <c r="O75" i="110"/>
  <c r="N75" i="110"/>
  <c r="M75" i="110"/>
  <c r="L75" i="110"/>
  <c r="K75" i="110"/>
  <c r="B75" i="110"/>
  <c r="AF74" i="110"/>
  <c r="AE74" i="110"/>
  <c r="AD74" i="110"/>
  <c r="AC74" i="110"/>
  <c r="AB74" i="110"/>
  <c r="AA74" i="110"/>
  <c r="Z74" i="110"/>
  <c r="Y74" i="110"/>
  <c r="V74" i="110"/>
  <c r="W74" i="110"/>
  <c r="X74" i="110"/>
  <c r="S74" i="110"/>
  <c r="R74" i="110"/>
  <c r="Q74" i="110"/>
  <c r="P74" i="110"/>
  <c r="O74" i="110"/>
  <c r="N74" i="110"/>
  <c r="M74" i="110"/>
  <c r="L74" i="110"/>
  <c r="K74" i="110"/>
  <c r="H55" i="110"/>
  <c r="E74" i="110"/>
  <c r="B74" i="110"/>
  <c r="AF73" i="110"/>
  <c r="AE73" i="110"/>
  <c r="AD73" i="110"/>
  <c r="AC73" i="110"/>
  <c r="AB73" i="110"/>
  <c r="AA73" i="110"/>
  <c r="Z73" i="110"/>
  <c r="Y73" i="110"/>
  <c r="V73" i="110"/>
  <c r="W73" i="110"/>
  <c r="X73" i="110"/>
  <c r="S73" i="110"/>
  <c r="R73" i="110"/>
  <c r="Q73" i="110"/>
  <c r="P73" i="110"/>
  <c r="O73" i="110"/>
  <c r="N73" i="110"/>
  <c r="M73" i="110"/>
  <c r="L73" i="110"/>
  <c r="K73" i="110"/>
  <c r="B54" i="110"/>
  <c r="B73" i="110"/>
  <c r="AF72" i="110"/>
  <c r="AE72" i="110"/>
  <c r="AD72" i="110"/>
  <c r="AC72" i="110"/>
  <c r="AB72" i="110"/>
  <c r="AA72" i="110"/>
  <c r="Z72" i="110"/>
  <c r="Y72" i="110"/>
  <c r="V72" i="110"/>
  <c r="W72" i="110"/>
  <c r="X72" i="110"/>
  <c r="S72" i="110"/>
  <c r="R72" i="110"/>
  <c r="Q72" i="110"/>
  <c r="P72" i="110"/>
  <c r="O72" i="110"/>
  <c r="N72" i="110"/>
  <c r="M72" i="110"/>
  <c r="L72" i="110"/>
  <c r="K72" i="110"/>
  <c r="C53" i="110"/>
  <c r="C72" i="110"/>
  <c r="D72" i="110"/>
  <c r="B53" i="110"/>
  <c r="B72" i="110"/>
  <c r="AF71" i="110"/>
  <c r="AE71" i="110"/>
  <c r="AD71" i="110"/>
  <c r="AC71" i="110"/>
  <c r="AB71" i="110"/>
  <c r="AA71" i="110"/>
  <c r="Z71" i="110"/>
  <c r="Y71" i="110"/>
  <c r="V71" i="110"/>
  <c r="W71" i="110"/>
  <c r="X71" i="110"/>
  <c r="S71" i="110"/>
  <c r="R71" i="110"/>
  <c r="Q71" i="110"/>
  <c r="P71" i="110"/>
  <c r="O71" i="110"/>
  <c r="N71" i="110"/>
  <c r="M71" i="110"/>
  <c r="L71" i="110"/>
  <c r="K71" i="110"/>
  <c r="AF70" i="110"/>
  <c r="AE70" i="110"/>
  <c r="AD70" i="110"/>
  <c r="AC70" i="110"/>
  <c r="AB70" i="110"/>
  <c r="AA70" i="110"/>
  <c r="Z70" i="110"/>
  <c r="Y70" i="110"/>
  <c r="V70" i="110"/>
  <c r="W70" i="110"/>
  <c r="X70" i="110"/>
  <c r="S70" i="110"/>
  <c r="R70" i="110"/>
  <c r="Q70" i="110"/>
  <c r="P70" i="110"/>
  <c r="O70" i="110"/>
  <c r="N70" i="110"/>
  <c r="M70" i="110"/>
  <c r="L70" i="110"/>
  <c r="K70" i="110"/>
  <c r="G66" i="110"/>
  <c r="AF69" i="110"/>
  <c r="AE69" i="110"/>
  <c r="AD69" i="110"/>
  <c r="AC69" i="110"/>
  <c r="AB69" i="110"/>
  <c r="AA69" i="110"/>
  <c r="Z69" i="110"/>
  <c r="Y69" i="110"/>
  <c r="V69" i="110"/>
  <c r="W69" i="110"/>
  <c r="X69" i="110"/>
  <c r="S69" i="110"/>
  <c r="R69" i="110"/>
  <c r="Q69" i="110"/>
  <c r="P69" i="110"/>
  <c r="O69" i="110"/>
  <c r="N69" i="110"/>
  <c r="M69" i="110"/>
  <c r="L69" i="110"/>
  <c r="K69" i="110"/>
  <c r="AF68" i="110"/>
  <c r="AE68" i="110"/>
  <c r="AD68" i="110"/>
  <c r="AC68" i="110"/>
  <c r="AB68" i="110"/>
  <c r="AA68" i="110"/>
  <c r="Z68" i="110"/>
  <c r="Y68" i="110"/>
  <c r="V68" i="110"/>
  <c r="W68" i="110"/>
  <c r="X68" i="110"/>
  <c r="S68" i="110"/>
  <c r="R68" i="110"/>
  <c r="Q68" i="110"/>
  <c r="P68" i="110"/>
  <c r="O68" i="110"/>
  <c r="N68" i="110"/>
  <c r="M68" i="110"/>
  <c r="L68" i="110"/>
  <c r="K68" i="110"/>
  <c r="AF67" i="110"/>
  <c r="AE67" i="110"/>
  <c r="AD67" i="110"/>
  <c r="AC67" i="110"/>
  <c r="AB67" i="110"/>
  <c r="AA67" i="110"/>
  <c r="Z67" i="110"/>
  <c r="Y67" i="110"/>
  <c r="V67" i="110"/>
  <c r="W67" i="110"/>
  <c r="X67" i="110"/>
  <c r="S67" i="110"/>
  <c r="R67" i="110"/>
  <c r="Q67" i="110"/>
  <c r="P67" i="110"/>
  <c r="O67" i="110"/>
  <c r="N67" i="110"/>
  <c r="M67" i="110"/>
  <c r="L67" i="110"/>
  <c r="K67" i="110"/>
  <c r="G53" i="110"/>
  <c r="C56" i="110"/>
  <c r="B56" i="110"/>
  <c r="E56" i="110"/>
  <c r="G56" i="110"/>
  <c r="C57" i="110"/>
  <c r="B57" i="110"/>
  <c r="C58" i="110"/>
  <c r="B58" i="110"/>
  <c r="C59" i="110"/>
  <c r="B59" i="110"/>
  <c r="C60" i="110"/>
  <c r="B60" i="110"/>
  <c r="C61" i="110"/>
  <c r="B61" i="110"/>
  <c r="E57" i="110"/>
  <c r="G57" i="110"/>
  <c r="E58" i="110"/>
  <c r="G58" i="110"/>
  <c r="E59" i="110"/>
  <c r="G59" i="110"/>
  <c r="E60" i="110"/>
  <c r="G60" i="110"/>
  <c r="E61" i="110"/>
  <c r="G61" i="110"/>
  <c r="F53" i="110"/>
  <c r="B62" i="110"/>
  <c r="B63" i="110"/>
  <c r="B64" i="110"/>
  <c r="F54" i="110"/>
  <c r="F55" i="110"/>
  <c r="H66" i="110"/>
  <c r="H67" i="110"/>
  <c r="G67" i="110"/>
  <c r="B65" i="110"/>
  <c r="B66" i="110"/>
  <c r="F65" i="110"/>
  <c r="F66" i="110"/>
  <c r="F67" i="110"/>
  <c r="B67" i="110"/>
  <c r="AF66" i="110"/>
  <c r="AE66" i="110"/>
  <c r="AD66" i="110"/>
  <c r="AC66" i="110"/>
  <c r="AB66" i="110"/>
  <c r="AA66" i="110"/>
  <c r="Z66" i="110"/>
  <c r="Y66" i="110"/>
  <c r="V66" i="110"/>
  <c r="W66" i="110"/>
  <c r="X66" i="110"/>
  <c r="S66" i="110"/>
  <c r="R66" i="110"/>
  <c r="Q66" i="110"/>
  <c r="P66" i="110"/>
  <c r="O66" i="110"/>
  <c r="N66" i="110"/>
  <c r="M66" i="110"/>
  <c r="L66" i="110"/>
  <c r="K66" i="110"/>
  <c r="C66" i="110"/>
  <c r="AF65" i="110"/>
  <c r="AE65" i="110"/>
  <c r="AD65" i="110"/>
  <c r="AC65" i="110"/>
  <c r="AB65" i="110"/>
  <c r="AA65" i="110"/>
  <c r="Z65" i="110"/>
  <c r="Y65" i="110"/>
  <c r="V65" i="110"/>
  <c r="W65" i="110"/>
  <c r="X65" i="110"/>
  <c r="S65" i="110"/>
  <c r="R65" i="110"/>
  <c r="Q65" i="110"/>
  <c r="P65" i="110"/>
  <c r="O65" i="110"/>
  <c r="N65" i="110"/>
  <c r="M65" i="110"/>
  <c r="L65" i="110"/>
  <c r="K65" i="110"/>
  <c r="H65" i="110"/>
  <c r="G65" i="110"/>
  <c r="C65" i="110"/>
  <c r="AF64" i="110"/>
  <c r="AE64" i="110"/>
  <c r="AD64" i="110"/>
  <c r="AC64" i="110"/>
  <c r="AB64" i="110"/>
  <c r="AA64" i="110"/>
  <c r="Z64" i="110"/>
  <c r="Y64" i="110"/>
  <c r="V64" i="110"/>
  <c r="W64" i="110"/>
  <c r="X64" i="110"/>
  <c r="S64" i="110"/>
  <c r="R64" i="110"/>
  <c r="Q64" i="110"/>
  <c r="P64" i="110"/>
  <c r="O64" i="110"/>
  <c r="N64" i="110"/>
  <c r="M64" i="110"/>
  <c r="L64" i="110"/>
  <c r="K64" i="110"/>
  <c r="G64" i="110"/>
  <c r="E64" i="110"/>
  <c r="C64" i="110"/>
  <c r="AF63" i="110"/>
  <c r="AE63" i="110"/>
  <c r="AD63" i="110"/>
  <c r="AC63" i="110"/>
  <c r="AB63" i="110"/>
  <c r="AA63" i="110"/>
  <c r="Z63" i="110"/>
  <c r="Y63" i="110"/>
  <c r="V63" i="110"/>
  <c r="W63" i="110"/>
  <c r="X63" i="110"/>
  <c r="S63" i="110"/>
  <c r="R63" i="110"/>
  <c r="Q63" i="110"/>
  <c r="P63" i="110"/>
  <c r="O63" i="110"/>
  <c r="N63" i="110"/>
  <c r="M63" i="110"/>
  <c r="L63" i="110"/>
  <c r="K63" i="110"/>
  <c r="D63" i="110"/>
  <c r="C63" i="110"/>
  <c r="AF62" i="110"/>
  <c r="AE62" i="110"/>
  <c r="AD62" i="110"/>
  <c r="AC62" i="110"/>
  <c r="AB62" i="110"/>
  <c r="AA62" i="110"/>
  <c r="Z62" i="110"/>
  <c r="Y62" i="110"/>
  <c r="V62" i="110"/>
  <c r="W62" i="110"/>
  <c r="X62" i="110"/>
  <c r="S62" i="110"/>
  <c r="R62" i="110"/>
  <c r="Q62" i="110"/>
  <c r="P62" i="110"/>
  <c r="O62" i="110"/>
  <c r="N62" i="110"/>
  <c r="M62" i="110"/>
  <c r="L62" i="110"/>
  <c r="K62" i="110"/>
  <c r="AF61" i="110"/>
  <c r="AE61" i="110"/>
  <c r="AD61" i="110"/>
  <c r="AC61" i="110"/>
  <c r="AB61" i="110"/>
  <c r="AA61" i="110"/>
  <c r="Z61" i="110"/>
  <c r="Y61" i="110"/>
  <c r="V61" i="110"/>
  <c r="W61" i="110"/>
  <c r="X61" i="110"/>
  <c r="S61" i="110"/>
  <c r="R61" i="110"/>
  <c r="Q61" i="110"/>
  <c r="P61" i="110"/>
  <c r="O61" i="110"/>
  <c r="N61" i="110"/>
  <c r="M61" i="110"/>
  <c r="L61" i="110"/>
  <c r="K61" i="110"/>
  <c r="H61" i="110"/>
  <c r="AF60" i="110"/>
  <c r="AE60" i="110"/>
  <c r="AD60" i="110"/>
  <c r="AC60" i="110"/>
  <c r="AB60" i="110"/>
  <c r="AA60" i="110"/>
  <c r="Z60" i="110"/>
  <c r="Y60" i="110"/>
  <c r="V60" i="110"/>
  <c r="W60" i="110"/>
  <c r="X60" i="110"/>
  <c r="S60" i="110"/>
  <c r="R60" i="110"/>
  <c r="Q60" i="110"/>
  <c r="P60" i="110"/>
  <c r="O60" i="110"/>
  <c r="N60" i="110"/>
  <c r="M60" i="110"/>
  <c r="L60" i="110"/>
  <c r="K60" i="110"/>
  <c r="H60" i="110"/>
  <c r="AF59" i="110"/>
  <c r="AE59" i="110"/>
  <c r="AD59" i="110"/>
  <c r="AC59" i="110"/>
  <c r="AB59" i="110"/>
  <c r="AA59" i="110"/>
  <c r="Z59" i="110"/>
  <c r="Y59" i="110"/>
  <c r="V59" i="110"/>
  <c r="W59" i="110"/>
  <c r="X59" i="110"/>
  <c r="S59" i="110"/>
  <c r="R59" i="110"/>
  <c r="Q59" i="110"/>
  <c r="P59" i="110"/>
  <c r="O59" i="110"/>
  <c r="N59" i="110"/>
  <c r="M59" i="110"/>
  <c r="L59" i="110"/>
  <c r="K59" i="110"/>
  <c r="H59" i="110"/>
  <c r="AF58" i="110"/>
  <c r="AE58" i="110"/>
  <c r="AD58" i="110"/>
  <c r="AC58" i="110"/>
  <c r="AB58" i="110"/>
  <c r="AA58" i="110"/>
  <c r="Z58" i="110"/>
  <c r="Y58" i="110"/>
  <c r="V58" i="110"/>
  <c r="W58" i="110"/>
  <c r="X58" i="110"/>
  <c r="S58" i="110"/>
  <c r="R58" i="110"/>
  <c r="Q58" i="110"/>
  <c r="P58" i="110"/>
  <c r="O58" i="110"/>
  <c r="N58" i="110"/>
  <c r="M58" i="110"/>
  <c r="L58" i="110"/>
  <c r="K58" i="110"/>
  <c r="H58" i="110"/>
  <c r="AF57" i="110"/>
  <c r="AE57" i="110"/>
  <c r="AD57" i="110"/>
  <c r="AC57" i="110"/>
  <c r="AB57" i="110"/>
  <c r="AA57" i="110"/>
  <c r="Z57" i="110"/>
  <c r="Y57" i="110"/>
  <c r="V57" i="110"/>
  <c r="W57" i="110"/>
  <c r="X57" i="110"/>
  <c r="S57" i="110"/>
  <c r="R57" i="110"/>
  <c r="Q57" i="110"/>
  <c r="P57" i="110"/>
  <c r="O57" i="110"/>
  <c r="N57" i="110"/>
  <c r="M57" i="110"/>
  <c r="L57" i="110"/>
  <c r="K57" i="110"/>
  <c r="H57" i="110"/>
  <c r="AF56" i="110"/>
  <c r="AE56" i="110"/>
  <c r="AD56" i="110"/>
  <c r="AC56" i="110"/>
  <c r="AB56" i="110"/>
  <c r="AA56" i="110"/>
  <c r="Z56" i="110"/>
  <c r="Y56" i="110"/>
  <c r="V56" i="110"/>
  <c r="W56" i="110"/>
  <c r="X56" i="110"/>
  <c r="S56" i="110"/>
  <c r="R56" i="110"/>
  <c r="Q56" i="110"/>
  <c r="P56" i="110"/>
  <c r="O56" i="110"/>
  <c r="N56" i="110"/>
  <c r="M56" i="110"/>
  <c r="L56" i="110"/>
  <c r="K56" i="110"/>
  <c r="H56" i="110"/>
  <c r="AF55" i="110"/>
  <c r="AE55" i="110"/>
  <c r="AD55" i="110"/>
  <c r="AC55" i="110"/>
  <c r="AB55" i="110"/>
  <c r="AA55" i="110"/>
  <c r="Z55" i="110"/>
  <c r="Y55" i="110"/>
  <c r="V55" i="110"/>
  <c r="W55" i="110"/>
  <c r="X55" i="110"/>
  <c r="S55" i="110"/>
  <c r="R55" i="110"/>
  <c r="Q55" i="110"/>
  <c r="P55" i="110"/>
  <c r="O55" i="110"/>
  <c r="N55" i="110"/>
  <c r="M55" i="110"/>
  <c r="L55" i="110"/>
  <c r="K55" i="110"/>
  <c r="D55" i="110"/>
  <c r="E55" i="110"/>
  <c r="AF54" i="110"/>
  <c r="AE54" i="110"/>
  <c r="AD54" i="110"/>
  <c r="AC54" i="110"/>
  <c r="AB54" i="110"/>
  <c r="AA54" i="110"/>
  <c r="Z54" i="110"/>
  <c r="Y54" i="110"/>
  <c r="V54" i="110"/>
  <c r="W54" i="110"/>
  <c r="X54" i="110"/>
  <c r="S54" i="110"/>
  <c r="R54" i="110"/>
  <c r="Q54" i="110"/>
  <c r="P54" i="110"/>
  <c r="O54" i="110"/>
  <c r="N54" i="110"/>
  <c r="M54" i="110"/>
  <c r="L54" i="110"/>
  <c r="K54" i="110"/>
  <c r="D54" i="110"/>
  <c r="E54" i="110"/>
  <c r="AF53" i="110"/>
  <c r="AE53" i="110"/>
  <c r="AD53" i="110"/>
  <c r="AC53" i="110"/>
  <c r="AB53" i="110"/>
  <c r="AA53" i="110"/>
  <c r="Z53" i="110"/>
  <c r="Y53" i="110"/>
  <c r="V53" i="110"/>
  <c r="W53" i="110"/>
  <c r="X53" i="110"/>
  <c r="S53" i="110"/>
  <c r="R53" i="110"/>
  <c r="Q53" i="110"/>
  <c r="P53" i="110"/>
  <c r="O53" i="110"/>
  <c r="N53" i="110"/>
  <c r="M53" i="110"/>
  <c r="L53" i="110"/>
  <c r="K53" i="110"/>
  <c r="D53" i="110"/>
  <c r="E53" i="110"/>
  <c r="Y52" i="110"/>
  <c r="Z52" i="110"/>
  <c r="AA52" i="110"/>
  <c r="AB52" i="110"/>
  <c r="AC52" i="110"/>
  <c r="AD52" i="110"/>
  <c r="AE52" i="110"/>
  <c r="AF52" i="110"/>
  <c r="V52" i="110"/>
  <c r="W52" i="110"/>
  <c r="X52" i="110"/>
  <c r="S52" i="110"/>
  <c r="AG52" i="110"/>
  <c r="R52" i="110"/>
  <c r="Q52" i="110"/>
  <c r="P52" i="110"/>
  <c r="O52" i="110"/>
  <c r="N52" i="110"/>
  <c r="M52" i="110"/>
  <c r="L52" i="110"/>
  <c r="K52" i="110"/>
  <c r="B51" i="110"/>
  <c r="A51" i="109"/>
  <c r="B101" i="109"/>
  <c r="B96" i="109"/>
  <c r="B97" i="109"/>
  <c r="B98" i="109"/>
  <c r="B99" i="109"/>
  <c r="B100" i="109"/>
  <c r="D101" i="109"/>
  <c r="E101" i="109"/>
  <c r="B94" i="109"/>
  <c r="C101" i="109"/>
  <c r="F101" i="109"/>
  <c r="D100" i="109"/>
  <c r="E100" i="109"/>
  <c r="C100" i="109"/>
  <c r="F100" i="109"/>
  <c r="D99" i="109"/>
  <c r="E99" i="109"/>
  <c r="C99" i="109"/>
  <c r="F99" i="109"/>
  <c r="D98" i="109"/>
  <c r="E98" i="109"/>
  <c r="C98" i="109"/>
  <c r="F98" i="109"/>
  <c r="D97" i="109"/>
  <c r="E97" i="109"/>
  <c r="C97" i="109"/>
  <c r="F97" i="109"/>
  <c r="D96" i="109"/>
  <c r="E96" i="109"/>
  <c r="G96" i="109"/>
  <c r="C96" i="109"/>
  <c r="F96" i="109"/>
  <c r="B95" i="109"/>
  <c r="C77" i="109"/>
  <c r="E77" i="109"/>
  <c r="F77" i="109"/>
  <c r="G77" i="109"/>
  <c r="D77" i="109"/>
  <c r="B79" i="109"/>
  <c r="H77" i="109"/>
  <c r="B78" i="109"/>
  <c r="C78" i="109"/>
  <c r="C79" i="109"/>
  <c r="D79" i="109"/>
  <c r="D80" i="109"/>
  <c r="B81" i="109"/>
  <c r="B80" i="109"/>
  <c r="C80" i="109"/>
  <c r="C81" i="109"/>
  <c r="D81" i="109"/>
  <c r="B83" i="109"/>
  <c r="B82" i="109"/>
  <c r="C82" i="109"/>
  <c r="C83" i="109"/>
  <c r="D83" i="109"/>
  <c r="B85" i="109"/>
  <c r="B84" i="109"/>
  <c r="C84" i="109"/>
  <c r="C85" i="109"/>
  <c r="D85" i="109"/>
  <c r="B87" i="109"/>
  <c r="B86" i="109"/>
  <c r="C86" i="109"/>
  <c r="C87" i="109"/>
  <c r="D87" i="109"/>
  <c r="D92" i="109"/>
  <c r="B89" i="109"/>
  <c r="B88" i="109"/>
  <c r="C88" i="109"/>
  <c r="C89" i="109"/>
  <c r="D89" i="109"/>
  <c r="B91" i="109"/>
  <c r="B90" i="109"/>
  <c r="C90" i="109"/>
  <c r="C91" i="109"/>
  <c r="D91" i="109"/>
  <c r="E92" i="109"/>
  <c r="C92" i="109"/>
  <c r="F92" i="109"/>
  <c r="S91" i="109"/>
  <c r="R91" i="109"/>
  <c r="Q91" i="109"/>
  <c r="P91" i="109"/>
  <c r="O91" i="109"/>
  <c r="N91" i="109"/>
  <c r="M91" i="109"/>
  <c r="L91" i="109"/>
  <c r="K91" i="109"/>
  <c r="H91" i="109"/>
  <c r="G91" i="109"/>
  <c r="S90" i="109"/>
  <c r="R90" i="109"/>
  <c r="Q90" i="109"/>
  <c r="P90" i="109"/>
  <c r="O90" i="109"/>
  <c r="N90" i="109"/>
  <c r="M90" i="109"/>
  <c r="L90" i="109"/>
  <c r="K90" i="109"/>
  <c r="S89" i="109"/>
  <c r="R89" i="109"/>
  <c r="Q89" i="109"/>
  <c r="P89" i="109"/>
  <c r="O89" i="109"/>
  <c r="N89" i="109"/>
  <c r="M89" i="109"/>
  <c r="L89" i="109"/>
  <c r="K89" i="109"/>
  <c r="H89" i="109"/>
  <c r="G89" i="109"/>
  <c r="S88" i="109"/>
  <c r="R88" i="109"/>
  <c r="Q88" i="109"/>
  <c r="P88" i="109"/>
  <c r="O88" i="109"/>
  <c r="N88" i="109"/>
  <c r="M88" i="109"/>
  <c r="L88" i="109"/>
  <c r="K88" i="109"/>
  <c r="H88" i="109"/>
  <c r="S87" i="109"/>
  <c r="R87" i="109"/>
  <c r="Q87" i="109"/>
  <c r="P87" i="109"/>
  <c r="O87" i="109"/>
  <c r="N87" i="109"/>
  <c r="M87" i="109"/>
  <c r="L87" i="109"/>
  <c r="K87" i="109"/>
  <c r="H87" i="109"/>
  <c r="G87" i="109"/>
  <c r="S86" i="109"/>
  <c r="R86" i="109"/>
  <c r="Q86" i="109"/>
  <c r="P86" i="109"/>
  <c r="O86" i="109"/>
  <c r="N86" i="109"/>
  <c r="M86" i="109"/>
  <c r="L86" i="109"/>
  <c r="K86" i="109"/>
  <c r="S85" i="109"/>
  <c r="R85" i="109"/>
  <c r="Q85" i="109"/>
  <c r="P85" i="109"/>
  <c r="O85" i="109"/>
  <c r="N85" i="109"/>
  <c r="M85" i="109"/>
  <c r="L85" i="109"/>
  <c r="K85" i="109"/>
  <c r="H85" i="109"/>
  <c r="E85" i="109"/>
  <c r="G85" i="109"/>
  <c r="S84" i="109"/>
  <c r="R84" i="109"/>
  <c r="Q84" i="109"/>
  <c r="P84" i="109"/>
  <c r="O84" i="109"/>
  <c r="N84" i="109"/>
  <c r="M84" i="109"/>
  <c r="L84" i="109"/>
  <c r="K84" i="109"/>
  <c r="S83" i="109"/>
  <c r="R83" i="109"/>
  <c r="Q83" i="109"/>
  <c r="P83" i="109"/>
  <c r="O83" i="109"/>
  <c r="N83" i="109"/>
  <c r="M83" i="109"/>
  <c r="L83" i="109"/>
  <c r="K83" i="109"/>
  <c r="H83" i="109"/>
  <c r="G83" i="109"/>
  <c r="S82" i="109"/>
  <c r="R82" i="109"/>
  <c r="Q82" i="109"/>
  <c r="P82" i="109"/>
  <c r="O82" i="109"/>
  <c r="N82" i="109"/>
  <c r="M82" i="109"/>
  <c r="L82" i="109"/>
  <c r="K82" i="109"/>
  <c r="S81" i="109"/>
  <c r="R81" i="109"/>
  <c r="Q81" i="109"/>
  <c r="P81" i="109"/>
  <c r="O81" i="109"/>
  <c r="N81" i="109"/>
  <c r="M81" i="109"/>
  <c r="L81" i="109"/>
  <c r="K81" i="109"/>
  <c r="H81" i="109"/>
  <c r="G81" i="109"/>
  <c r="H63" i="109"/>
  <c r="AF80" i="109"/>
  <c r="AE80" i="109"/>
  <c r="AD80" i="109"/>
  <c r="AC80" i="109"/>
  <c r="AB80" i="109"/>
  <c r="AA80" i="109"/>
  <c r="Z80" i="109"/>
  <c r="Y80" i="109"/>
  <c r="V80" i="109"/>
  <c r="W80" i="109"/>
  <c r="X80" i="109"/>
  <c r="S80" i="109"/>
  <c r="R80" i="109"/>
  <c r="Q80" i="109"/>
  <c r="P80" i="109"/>
  <c r="O80" i="109"/>
  <c r="N80" i="109"/>
  <c r="M80" i="109"/>
  <c r="L80" i="109"/>
  <c r="K80" i="109"/>
  <c r="AF79" i="109"/>
  <c r="AE79" i="109"/>
  <c r="AD79" i="109"/>
  <c r="AC79" i="109"/>
  <c r="AB79" i="109"/>
  <c r="AA79" i="109"/>
  <c r="Z79" i="109"/>
  <c r="Y79" i="109"/>
  <c r="V79" i="109"/>
  <c r="W79" i="109"/>
  <c r="X79" i="109"/>
  <c r="S79" i="109"/>
  <c r="R79" i="109"/>
  <c r="Q79" i="109"/>
  <c r="P79" i="109"/>
  <c r="O79" i="109"/>
  <c r="N79" i="109"/>
  <c r="M79" i="109"/>
  <c r="L79" i="109"/>
  <c r="K79" i="109"/>
  <c r="H79" i="109"/>
  <c r="G79" i="109"/>
  <c r="AF78" i="109"/>
  <c r="AE78" i="109"/>
  <c r="AD78" i="109"/>
  <c r="AC78" i="109"/>
  <c r="AB78" i="109"/>
  <c r="AA78" i="109"/>
  <c r="Z78" i="109"/>
  <c r="Y78" i="109"/>
  <c r="V78" i="109"/>
  <c r="W78" i="109"/>
  <c r="X78" i="109"/>
  <c r="S78" i="109"/>
  <c r="R78" i="109"/>
  <c r="Q78" i="109"/>
  <c r="P78" i="109"/>
  <c r="O78" i="109"/>
  <c r="N78" i="109"/>
  <c r="M78" i="109"/>
  <c r="L78" i="109"/>
  <c r="K78" i="109"/>
  <c r="AF77" i="109"/>
  <c r="AE77" i="109"/>
  <c r="AD77" i="109"/>
  <c r="AC77" i="109"/>
  <c r="AB77" i="109"/>
  <c r="AA77" i="109"/>
  <c r="Z77" i="109"/>
  <c r="Y77" i="109"/>
  <c r="V77" i="109"/>
  <c r="W77" i="109"/>
  <c r="X77" i="109"/>
  <c r="S77" i="109"/>
  <c r="R77" i="109"/>
  <c r="Q77" i="109"/>
  <c r="P77" i="109"/>
  <c r="O77" i="109"/>
  <c r="N77" i="109"/>
  <c r="M77" i="109"/>
  <c r="L77" i="109"/>
  <c r="K77" i="109"/>
  <c r="B77" i="109"/>
  <c r="AF76" i="109"/>
  <c r="AE76" i="109"/>
  <c r="AD76" i="109"/>
  <c r="AC76" i="109"/>
  <c r="AB76" i="109"/>
  <c r="AA76" i="109"/>
  <c r="Z76" i="109"/>
  <c r="Y76" i="109"/>
  <c r="V76" i="109"/>
  <c r="W76" i="109"/>
  <c r="X76" i="109"/>
  <c r="S76" i="109"/>
  <c r="R76" i="109"/>
  <c r="Q76" i="109"/>
  <c r="P76" i="109"/>
  <c r="O76" i="109"/>
  <c r="N76" i="109"/>
  <c r="M76" i="109"/>
  <c r="L76" i="109"/>
  <c r="K76" i="109"/>
  <c r="G68" i="109"/>
  <c r="C54" i="109"/>
  <c r="C73" i="109"/>
  <c r="C55" i="109"/>
  <c r="C74" i="109"/>
  <c r="D73" i="109"/>
  <c r="H53" i="109"/>
  <c r="E72" i="109"/>
  <c r="F72" i="109"/>
  <c r="H54" i="109"/>
  <c r="E73" i="109"/>
  <c r="F73" i="109"/>
  <c r="B76" i="109"/>
  <c r="AF75" i="109"/>
  <c r="AE75" i="109"/>
  <c r="AD75" i="109"/>
  <c r="AC75" i="109"/>
  <c r="AB75" i="109"/>
  <c r="AA75" i="109"/>
  <c r="Z75" i="109"/>
  <c r="Y75" i="109"/>
  <c r="V75" i="109"/>
  <c r="W75" i="109"/>
  <c r="X75" i="109"/>
  <c r="S75" i="109"/>
  <c r="R75" i="109"/>
  <c r="Q75" i="109"/>
  <c r="P75" i="109"/>
  <c r="O75" i="109"/>
  <c r="N75" i="109"/>
  <c r="M75" i="109"/>
  <c r="L75" i="109"/>
  <c r="K75" i="109"/>
  <c r="B75" i="109"/>
  <c r="AF74" i="109"/>
  <c r="AE74" i="109"/>
  <c r="AD74" i="109"/>
  <c r="AC74" i="109"/>
  <c r="AB74" i="109"/>
  <c r="AA74" i="109"/>
  <c r="Z74" i="109"/>
  <c r="Y74" i="109"/>
  <c r="V74" i="109"/>
  <c r="W74" i="109"/>
  <c r="X74" i="109"/>
  <c r="S74" i="109"/>
  <c r="R74" i="109"/>
  <c r="Q74" i="109"/>
  <c r="P74" i="109"/>
  <c r="O74" i="109"/>
  <c r="N74" i="109"/>
  <c r="M74" i="109"/>
  <c r="L74" i="109"/>
  <c r="K74" i="109"/>
  <c r="H55" i="109"/>
  <c r="E74" i="109"/>
  <c r="B55" i="109"/>
  <c r="B74" i="109"/>
  <c r="AF73" i="109"/>
  <c r="AE73" i="109"/>
  <c r="AD73" i="109"/>
  <c r="AC73" i="109"/>
  <c r="AB73" i="109"/>
  <c r="AA73" i="109"/>
  <c r="Z73" i="109"/>
  <c r="Y73" i="109"/>
  <c r="V73" i="109"/>
  <c r="W73" i="109"/>
  <c r="X73" i="109"/>
  <c r="S73" i="109"/>
  <c r="R73" i="109"/>
  <c r="Q73" i="109"/>
  <c r="P73" i="109"/>
  <c r="O73" i="109"/>
  <c r="N73" i="109"/>
  <c r="M73" i="109"/>
  <c r="L73" i="109"/>
  <c r="K73" i="109"/>
  <c r="B54" i="109"/>
  <c r="B73" i="109"/>
  <c r="AF72" i="109"/>
  <c r="AE72" i="109"/>
  <c r="AD72" i="109"/>
  <c r="AC72" i="109"/>
  <c r="AB72" i="109"/>
  <c r="AA72" i="109"/>
  <c r="Z72" i="109"/>
  <c r="Y72" i="109"/>
  <c r="V72" i="109"/>
  <c r="W72" i="109"/>
  <c r="X72" i="109"/>
  <c r="S72" i="109"/>
  <c r="R72" i="109"/>
  <c r="Q72" i="109"/>
  <c r="P72" i="109"/>
  <c r="O72" i="109"/>
  <c r="N72" i="109"/>
  <c r="M72" i="109"/>
  <c r="L72" i="109"/>
  <c r="K72" i="109"/>
  <c r="C53" i="109"/>
  <c r="C72" i="109"/>
  <c r="D72" i="109"/>
  <c r="B53" i="109"/>
  <c r="B72" i="109"/>
  <c r="AF71" i="109"/>
  <c r="AE71" i="109"/>
  <c r="AD71" i="109"/>
  <c r="AC71" i="109"/>
  <c r="AB71" i="109"/>
  <c r="AA71" i="109"/>
  <c r="Z71" i="109"/>
  <c r="Y71" i="109"/>
  <c r="V71" i="109"/>
  <c r="W71" i="109"/>
  <c r="X71" i="109"/>
  <c r="S71" i="109"/>
  <c r="R71" i="109"/>
  <c r="Q71" i="109"/>
  <c r="P71" i="109"/>
  <c r="O71" i="109"/>
  <c r="N71" i="109"/>
  <c r="M71" i="109"/>
  <c r="L71" i="109"/>
  <c r="K71" i="109"/>
  <c r="AF70" i="109"/>
  <c r="AE70" i="109"/>
  <c r="AD70" i="109"/>
  <c r="AC70" i="109"/>
  <c r="AB70" i="109"/>
  <c r="AA70" i="109"/>
  <c r="Z70" i="109"/>
  <c r="Y70" i="109"/>
  <c r="V70" i="109"/>
  <c r="W70" i="109"/>
  <c r="X70" i="109"/>
  <c r="S70" i="109"/>
  <c r="R70" i="109"/>
  <c r="Q70" i="109"/>
  <c r="P70" i="109"/>
  <c r="O70" i="109"/>
  <c r="N70" i="109"/>
  <c r="M70" i="109"/>
  <c r="L70" i="109"/>
  <c r="K70" i="109"/>
  <c r="G66" i="109"/>
  <c r="AF69" i="109"/>
  <c r="AE69" i="109"/>
  <c r="AD69" i="109"/>
  <c r="AC69" i="109"/>
  <c r="AB69" i="109"/>
  <c r="AA69" i="109"/>
  <c r="Z69" i="109"/>
  <c r="Y69" i="109"/>
  <c r="V69" i="109"/>
  <c r="W69" i="109"/>
  <c r="X69" i="109"/>
  <c r="S69" i="109"/>
  <c r="R69" i="109"/>
  <c r="Q69" i="109"/>
  <c r="P69" i="109"/>
  <c r="O69" i="109"/>
  <c r="N69" i="109"/>
  <c r="M69" i="109"/>
  <c r="L69" i="109"/>
  <c r="K69" i="109"/>
  <c r="AF68" i="109"/>
  <c r="AE68" i="109"/>
  <c r="AD68" i="109"/>
  <c r="AC68" i="109"/>
  <c r="AB68" i="109"/>
  <c r="AA68" i="109"/>
  <c r="Z68" i="109"/>
  <c r="Y68" i="109"/>
  <c r="V68" i="109"/>
  <c r="W68" i="109"/>
  <c r="X68" i="109"/>
  <c r="S68" i="109"/>
  <c r="R68" i="109"/>
  <c r="Q68" i="109"/>
  <c r="P68" i="109"/>
  <c r="O68" i="109"/>
  <c r="N68" i="109"/>
  <c r="M68" i="109"/>
  <c r="L68" i="109"/>
  <c r="K68" i="109"/>
  <c r="AF67" i="109"/>
  <c r="AE67" i="109"/>
  <c r="AD67" i="109"/>
  <c r="AC67" i="109"/>
  <c r="AB67" i="109"/>
  <c r="AA67" i="109"/>
  <c r="Z67" i="109"/>
  <c r="Y67" i="109"/>
  <c r="V67" i="109"/>
  <c r="W67" i="109"/>
  <c r="X67" i="109"/>
  <c r="S67" i="109"/>
  <c r="R67" i="109"/>
  <c r="Q67" i="109"/>
  <c r="P67" i="109"/>
  <c r="O67" i="109"/>
  <c r="N67" i="109"/>
  <c r="M67" i="109"/>
  <c r="L67" i="109"/>
  <c r="K67" i="109"/>
  <c r="G53" i="109"/>
  <c r="C56" i="109"/>
  <c r="B56" i="109"/>
  <c r="C57" i="109"/>
  <c r="B57" i="109"/>
  <c r="C58" i="109"/>
  <c r="B58" i="109"/>
  <c r="C59" i="109"/>
  <c r="B59" i="109"/>
  <c r="C60" i="109"/>
  <c r="B60" i="109"/>
  <c r="C61" i="109"/>
  <c r="B61" i="109"/>
  <c r="E56" i="109"/>
  <c r="G56" i="109"/>
  <c r="E57" i="109"/>
  <c r="G57" i="109"/>
  <c r="E58" i="109"/>
  <c r="G58" i="109"/>
  <c r="E59" i="109"/>
  <c r="G59" i="109"/>
  <c r="E60" i="109"/>
  <c r="G60" i="109"/>
  <c r="E61" i="109"/>
  <c r="G61" i="109"/>
  <c r="F53" i="109"/>
  <c r="B62" i="109"/>
  <c r="B63" i="109"/>
  <c r="B64" i="109"/>
  <c r="F54" i="109"/>
  <c r="F55" i="109"/>
  <c r="H66" i="109"/>
  <c r="H67" i="109"/>
  <c r="G67" i="109"/>
  <c r="B65" i="109"/>
  <c r="B66" i="109"/>
  <c r="F65" i="109"/>
  <c r="F66" i="109"/>
  <c r="F67" i="109"/>
  <c r="B67" i="109"/>
  <c r="AF66" i="109"/>
  <c r="AE66" i="109"/>
  <c r="AD66" i="109"/>
  <c r="AC66" i="109"/>
  <c r="AB66" i="109"/>
  <c r="AA66" i="109"/>
  <c r="Z66" i="109"/>
  <c r="Y66" i="109"/>
  <c r="V66" i="109"/>
  <c r="W66" i="109"/>
  <c r="X66" i="109"/>
  <c r="S66" i="109"/>
  <c r="R66" i="109"/>
  <c r="Q66" i="109"/>
  <c r="P66" i="109"/>
  <c r="O66" i="109"/>
  <c r="N66" i="109"/>
  <c r="M66" i="109"/>
  <c r="L66" i="109"/>
  <c r="K66" i="109"/>
  <c r="C66" i="109"/>
  <c r="AF65" i="109"/>
  <c r="AE65" i="109"/>
  <c r="AD65" i="109"/>
  <c r="AC65" i="109"/>
  <c r="AB65" i="109"/>
  <c r="AA65" i="109"/>
  <c r="Z65" i="109"/>
  <c r="Y65" i="109"/>
  <c r="V65" i="109"/>
  <c r="W65" i="109"/>
  <c r="X65" i="109"/>
  <c r="S65" i="109"/>
  <c r="R65" i="109"/>
  <c r="Q65" i="109"/>
  <c r="P65" i="109"/>
  <c r="O65" i="109"/>
  <c r="N65" i="109"/>
  <c r="M65" i="109"/>
  <c r="L65" i="109"/>
  <c r="K65" i="109"/>
  <c r="H65" i="109"/>
  <c r="G65" i="109"/>
  <c r="C65" i="109"/>
  <c r="AF64" i="109"/>
  <c r="AE64" i="109"/>
  <c r="AD64" i="109"/>
  <c r="AC64" i="109"/>
  <c r="AB64" i="109"/>
  <c r="AA64" i="109"/>
  <c r="Z64" i="109"/>
  <c r="Y64" i="109"/>
  <c r="V64" i="109"/>
  <c r="W64" i="109"/>
  <c r="X64" i="109"/>
  <c r="S64" i="109"/>
  <c r="R64" i="109"/>
  <c r="Q64" i="109"/>
  <c r="P64" i="109"/>
  <c r="O64" i="109"/>
  <c r="N64" i="109"/>
  <c r="M64" i="109"/>
  <c r="L64" i="109"/>
  <c r="K64" i="109"/>
  <c r="G64" i="109"/>
  <c r="E64" i="109"/>
  <c r="C64" i="109"/>
  <c r="AF63" i="109"/>
  <c r="AE63" i="109"/>
  <c r="AD63" i="109"/>
  <c r="AC63" i="109"/>
  <c r="AB63" i="109"/>
  <c r="AA63" i="109"/>
  <c r="Z63" i="109"/>
  <c r="Y63" i="109"/>
  <c r="V63" i="109"/>
  <c r="W63" i="109"/>
  <c r="X63" i="109"/>
  <c r="S63" i="109"/>
  <c r="R63" i="109"/>
  <c r="Q63" i="109"/>
  <c r="P63" i="109"/>
  <c r="O63" i="109"/>
  <c r="N63" i="109"/>
  <c r="M63" i="109"/>
  <c r="L63" i="109"/>
  <c r="K63" i="109"/>
  <c r="D63" i="109"/>
  <c r="C63" i="109"/>
  <c r="AF62" i="109"/>
  <c r="AE62" i="109"/>
  <c r="AD62" i="109"/>
  <c r="AC62" i="109"/>
  <c r="AB62" i="109"/>
  <c r="AA62" i="109"/>
  <c r="Z62" i="109"/>
  <c r="Y62" i="109"/>
  <c r="V62" i="109"/>
  <c r="W62" i="109"/>
  <c r="X62" i="109"/>
  <c r="S62" i="109"/>
  <c r="R62" i="109"/>
  <c r="Q62" i="109"/>
  <c r="P62" i="109"/>
  <c r="O62" i="109"/>
  <c r="N62" i="109"/>
  <c r="M62" i="109"/>
  <c r="L62" i="109"/>
  <c r="K62" i="109"/>
  <c r="AF61" i="109"/>
  <c r="AE61" i="109"/>
  <c r="AD61" i="109"/>
  <c r="AC61" i="109"/>
  <c r="AB61" i="109"/>
  <c r="AA61" i="109"/>
  <c r="Z61" i="109"/>
  <c r="Y61" i="109"/>
  <c r="V61" i="109"/>
  <c r="W61" i="109"/>
  <c r="X61" i="109"/>
  <c r="S61" i="109"/>
  <c r="R61" i="109"/>
  <c r="Q61" i="109"/>
  <c r="P61" i="109"/>
  <c r="O61" i="109"/>
  <c r="N61" i="109"/>
  <c r="M61" i="109"/>
  <c r="L61" i="109"/>
  <c r="K61" i="109"/>
  <c r="H61" i="109"/>
  <c r="AF60" i="109"/>
  <c r="AE60" i="109"/>
  <c r="AD60" i="109"/>
  <c r="AC60" i="109"/>
  <c r="AB60" i="109"/>
  <c r="AA60" i="109"/>
  <c r="Z60" i="109"/>
  <c r="Y60" i="109"/>
  <c r="V60" i="109"/>
  <c r="W60" i="109"/>
  <c r="X60" i="109"/>
  <c r="S60" i="109"/>
  <c r="R60" i="109"/>
  <c r="Q60" i="109"/>
  <c r="P60" i="109"/>
  <c r="O60" i="109"/>
  <c r="N60" i="109"/>
  <c r="M60" i="109"/>
  <c r="L60" i="109"/>
  <c r="K60" i="109"/>
  <c r="H60" i="109"/>
  <c r="AF59" i="109"/>
  <c r="AE59" i="109"/>
  <c r="AD59" i="109"/>
  <c r="AC59" i="109"/>
  <c r="AB59" i="109"/>
  <c r="AA59" i="109"/>
  <c r="Z59" i="109"/>
  <c r="Y59" i="109"/>
  <c r="V59" i="109"/>
  <c r="W59" i="109"/>
  <c r="X59" i="109"/>
  <c r="S59" i="109"/>
  <c r="R59" i="109"/>
  <c r="Q59" i="109"/>
  <c r="P59" i="109"/>
  <c r="O59" i="109"/>
  <c r="N59" i="109"/>
  <c r="M59" i="109"/>
  <c r="L59" i="109"/>
  <c r="K59" i="109"/>
  <c r="H59" i="109"/>
  <c r="AF58" i="109"/>
  <c r="AE58" i="109"/>
  <c r="AD58" i="109"/>
  <c r="AC58" i="109"/>
  <c r="AB58" i="109"/>
  <c r="AA58" i="109"/>
  <c r="Z58" i="109"/>
  <c r="Y58" i="109"/>
  <c r="V58" i="109"/>
  <c r="W58" i="109"/>
  <c r="X58" i="109"/>
  <c r="S58" i="109"/>
  <c r="R58" i="109"/>
  <c r="Q58" i="109"/>
  <c r="P58" i="109"/>
  <c r="O58" i="109"/>
  <c r="N58" i="109"/>
  <c r="M58" i="109"/>
  <c r="L58" i="109"/>
  <c r="K58" i="109"/>
  <c r="H58" i="109"/>
  <c r="AF57" i="109"/>
  <c r="AE57" i="109"/>
  <c r="AD57" i="109"/>
  <c r="AC57" i="109"/>
  <c r="AB57" i="109"/>
  <c r="AA57" i="109"/>
  <c r="Z57" i="109"/>
  <c r="Y57" i="109"/>
  <c r="V57" i="109"/>
  <c r="W57" i="109"/>
  <c r="X57" i="109"/>
  <c r="S57" i="109"/>
  <c r="R57" i="109"/>
  <c r="Q57" i="109"/>
  <c r="P57" i="109"/>
  <c r="O57" i="109"/>
  <c r="N57" i="109"/>
  <c r="M57" i="109"/>
  <c r="L57" i="109"/>
  <c r="K57" i="109"/>
  <c r="H57" i="109"/>
  <c r="AF56" i="109"/>
  <c r="AE56" i="109"/>
  <c r="AD56" i="109"/>
  <c r="AC56" i="109"/>
  <c r="AB56" i="109"/>
  <c r="AA56" i="109"/>
  <c r="Z56" i="109"/>
  <c r="Y56" i="109"/>
  <c r="V56" i="109"/>
  <c r="W56" i="109"/>
  <c r="X56" i="109"/>
  <c r="S56" i="109"/>
  <c r="R56" i="109"/>
  <c r="Q56" i="109"/>
  <c r="P56" i="109"/>
  <c r="O56" i="109"/>
  <c r="N56" i="109"/>
  <c r="M56" i="109"/>
  <c r="L56" i="109"/>
  <c r="K56" i="109"/>
  <c r="H56" i="109"/>
  <c r="AF55" i="109"/>
  <c r="AE55" i="109"/>
  <c r="AD55" i="109"/>
  <c r="AC55" i="109"/>
  <c r="AB55" i="109"/>
  <c r="AA55" i="109"/>
  <c r="Z55" i="109"/>
  <c r="Y55" i="109"/>
  <c r="V55" i="109"/>
  <c r="W55" i="109"/>
  <c r="X55" i="109"/>
  <c r="S55" i="109"/>
  <c r="R55" i="109"/>
  <c r="Q55" i="109"/>
  <c r="P55" i="109"/>
  <c r="O55" i="109"/>
  <c r="N55" i="109"/>
  <c r="M55" i="109"/>
  <c r="L55" i="109"/>
  <c r="K55" i="109"/>
  <c r="D55" i="109"/>
  <c r="E55" i="109"/>
  <c r="AF54" i="109"/>
  <c r="AE54" i="109"/>
  <c r="AD54" i="109"/>
  <c r="AC54" i="109"/>
  <c r="AB54" i="109"/>
  <c r="AA54" i="109"/>
  <c r="Z54" i="109"/>
  <c r="Y54" i="109"/>
  <c r="V54" i="109"/>
  <c r="W54" i="109"/>
  <c r="X54" i="109"/>
  <c r="S54" i="109"/>
  <c r="R54" i="109"/>
  <c r="Q54" i="109"/>
  <c r="P54" i="109"/>
  <c r="O54" i="109"/>
  <c r="N54" i="109"/>
  <c r="M54" i="109"/>
  <c r="L54" i="109"/>
  <c r="K54" i="109"/>
  <c r="D54" i="109"/>
  <c r="E54" i="109"/>
  <c r="AF53" i="109"/>
  <c r="AE53" i="109"/>
  <c r="AD53" i="109"/>
  <c r="AC53" i="109"/>
  <c r="AB53" i="109"/>
  <c r="AA53" i="109"/>
  <c r="Z53" i="109"/>
  <c r="Y53" i="109"/>
  <c r="V53" i="109"/>
  <c r="W53" i="109"/>
  <c r="X53" i="109"/>
  <c r="S53" i="109"/>
  <c r="R53" i="109"/>
  <c r="Q53" i="109"/>
  <c r="P53" i="109"/>
  <c r="O53" i="109"/>
  <c r="N53" i="109"/>
  <c r="M53" i="109"/>
  <c r="L53" i="109"/>
  <c r="K53" i="109"/>
  <c r="D53" i="109"/>
  <c r="E53" i="109"/>
  <c r="Y52" i="109"/>
  <c r="Z52" i="109"/>
  <c r="AA52" i="109"/>
  <c r="AB52" i="109"/>
  <c r="AC52" i="109"/>
  <c r="AD52" i="109"/>
  <c r="AE52" i="109"/>
  <c r="AF52" i="109"/>
  <c r="V52" i="109"/>
  <c r="W52" i="109"/>
  <c r="X52" i="109"/>
  <c r="AG52" i="109"/>
  <c r="S52" i="109"/>
  <c r="R52" i="109"/>
  <c r="Q52" i="109"/>
  <c r="P52" i="109"/>
  <c r="O52" i="109"/>
  <c r="N52" i="109"/>
  <c r="M52" i="109"/>
  <c r="L52" i="109"/>
  <c r="K52" i="109"/>
  <c r="B51" i="109"/>
  <c r="A51" i="108"/>
  <c r="B101" i="108"/>
  <c r="B96" i="108"/>
  <c r="B97" i="108"/>
  <c r="B98" i="108"/>
  <c r="B99" i="108"/>
  <c r="B100" i="108"/>
  <c r="D101" i="108"/>
  <c r="E101" i="108"/>
  <c r="B94" i="108"/>
  <c r="C60" i="108"/>
  <c r="B60" i="108"/>
  <c r="C101" i="108"/>
  <c r="F101" i="108"/>
  <c r="D100" i="108"/>
  <c r="E100" i="108"/>
  <c r="C100" i="108"/>
  <c r="F100" i="108"/>
  <c r="D99" i="108"/>
  <c r="E99" i="108"/>
  <c r="C59" i="108"/>
  <c r="B59" i="108"/>
  <c r="C99" i="108"/>
  <c r="F99" i="108"/>
  <c r="D98" i="108"/>
  <c r="E98" i="108"/>
  <c r="C98" i="108"/>
  <c r="F98" i="108"/>
  <c r="D97" i="108"/>
  <c r="E97" i="108"/>
  <c r="C97" i="108"/>
  <c r="F97" i="108"/>
  <c r="D96" i="108"/>
  <c r="E96" i="108"/>
  <c r="G96" i="108"/>
  <c r="B55" i="108"/>
  <c r="C96" i="108"/>
  <c r="F96" i="108"/>
  <c r="B95" i="108"/>
  <c r="C77" i="108"/>
  <c r="E77" i="108"/>
  <c r="F77" i="108"/>
  <c r="G77" i="108"/>
  <c r="D77" i="108"/>
  <c r="B79" i="108"/>
  <c r="H77" i="108"/>
  <c r="B78" i="108"/>
  <c r="C78" i="108"/>
  <c r="C79" i="108"/>
  <c r="D79" i="108"/>
  <c r="D80" i="108"/>
  <c r="B81" i="108"/>
  <c r="B80" i="108"/>
  <c r="C80" i="108"/>
  <c r="C81" i="108"/>
  <c r="D81" i="108"/>
  <c r="B83" i="108"/>
  <c r="B82" i="108"/>
  <c r="C82" i="108"/>
  <c r="C83" i="108"/>
  <c r="D83" i="108"/>
  <c r="B85" i="108"/>
  <c r="B84" i="108"/>
  <c r="C84" i="108"/>
  <c r="C85" i="108"/>
  <c r="D85" i="108"/>
  <c r="B87" i="108"/>
  <c r="B86" i="108"/>
  <c r="C86" i="108"/>
  <c r="C87" i="108"/>
  <c r="D87" i="108"/>
  <c r="D92" i="108"/>
  <c r="B89" i="108"/>
  <c r="B88" i="108"/>
  <c r="C88" i="108"/>
  <c r="C89" i="108"/>
  <c r="D89" i="108"/>
  <c r="B91" i="108"/>
  <c r="B90" i="108"/>
  <c r="C90" i="108"/>
  <c r="C91" i="108"/>
  <c r="D91" i="108"/>
  <c r="E92" i="108"/>
  <c r="C92" i="108"/>
  <c r="F92" i="108"/>
  <c r="S91" i="108"/>
  <c r="R91" i="108"/>
  <c r="Q91" i="108"/>
  <c r="P91" i="108"/>
  <c r="O91" i="108"/>
  <c r="N91" i="108"/>
  <c r="M91" i="108"/>
  <c r="L91" i="108"/>
  <c r="K91" i="108"/>
  <c r="H91" i="108"/>
  <c r="G91" i="108"/>
  <c r="S90" i="108"/>
  <c r="R90" i="108"/>
  <c r="Q90" i="108"/>
  <c r="P90" i="108"/>
  <c r="O90" i="108"/>
  <c r="N90" i="108"/>
  <c r="M90" i="108"/>
  <c r="L90" i="108"/>
  <c r="K90" i="108"/>
  <c r="S89" i="108"/>
  <c r="R89" i="108"/>
  <c r="Q89" i="108"/>
  <c r="P89" i="108"/>
  <c r="O89" i="108"/>
  <c r="N89" i="108"/>
  <c r="M89" i="108"/>
  <c r="L89" i="108"/>
  <c r="K89" i="108"/>
  <c r="H89" i="108"/>
  <c r="H88" i="108"/>
  <c r="G89" i="108"/>
  <c r="S88" i="108"/>
  <c r="R88" i="108"/>
  <c r="Q88" i="108"/>
  <c r="P88" i="108"/>
  <c r="O88" i="108"/>
  <c r="N88" i="108"/>
  <c r="M88" i="108"/>
  <c r="L88" i="108"/>
  <c r="K88" i="108"/>
  <c r="S87" i="108"/>
  <c r="R87" i="108"/>
  <c r="Q87" i="108"/>
  <c r="P87" i="108"/>
  <c r="O87" i="108"/>
  <c r="N87" i="108"/>
  <c r="M87" i="108"/>
  <c r="L87" i="108"/>
  <c r="K87" i="108"/>
  <c r="H87" i="108"/>
  <c r="G87" i="108"/>
  <c r="S86" i="108"/>
  <c r="R86" i="108"/>
  <c r="Q86" i="108"/>
  <c r="P86" i="108"/>
  <c r="O86" i="108"/>
  <c r="N86" i="108"/>
  <c r="M86" i="108"/>
  <c r="L86" i="108"/>
  <c r="K86" i="108"/>
  <c r="S85" i="108"/>
  <c r="R85" i="108"/>
  <c r="Q85" i="108"/>
  <c r="P85" i="108"/>
  <c r="O85" i="108"/>
  <c r="N85" i="108"/>
  <c r="M85" i="108"/>
  <c r="L85" i="108"/>
  <c r="K85" i="108"/>
  <c r="H85" i="108"/>
  <c r="E85" i="108"/>
  <c r="G85" i="108"/>
  <c r="S84" i="108"/>
  <c r="R84" i="108"/>
  <c r="Q84" i="108"/>
  <c r="P84" i="108"/>
  <c r="O84" i="108"/>
  <c r="N84" i="108"/>
  <c r="M84" i="108"/>
  <c r="L84" i="108"/>
  <c r="K84" i="108"/>
  <c r="S83" i="108"/>
  <c r="R83" i="108"/>
  <c r="Q83" i="108"/>
  <c r="P83" i="108"/>
  <c r="O83" i="108"/>
  <c r="N83" i="108"/>
  <c r="M83" i="108"/>
  <c r="L83" i="108"/>
  <c r="K83" i="108"/>
  <c r="H83" i="108"/>
  <c r="G83" i="108"/>
  <c r="S82" i="108"/>
  <c r="R82" i="108"/>
  <c r="Q82" i="108"/>
  <c r="P82" i="108"/>
  <c r="O82" i="108"/>
  <c r="N82" i="108"/>
  <c r="M82" i="108"/>
  <c r="L82" i="108"/>
  <c r="K82" i="108"/>
  <c r="S81" i="108"/>
  <c r="R81" i="108"/>
  <c r="Q81" i="108"/>
  <c r="P81" i="108"/>
  <c r="O81" i="108"/>
  <c r="N81" i="108"/>
  <c r="M81" i="108"/>
  <c r="L81" i="108"/>
  <c r="K81" i="108"/>
  <c r="H81" i="108"/>
  <c r="G81" i="108"/>
  <c r="H63" i="108"/>
  <c r="AF80" i="108"/>
  <c r="AE80" i="108"/>
  <c r="AD80" i="108"/>
  <c r="AC80" i="108"/>
  <c r="AB80" i="108"/>
  <c r="AA80" i="108"/>
  <c r="Z80" i="108"/>
  <c r="Y80" i="108"/>
  <c r="V80" i="108"/>
  <c r="W80" i="108"/>
  <c r="X80" i="108"/>
  <c r="S80" i="108"/>
  <c r="R80" i="108"/>
  <c r="Q80" i="108"/>
  <c r="P80" i="108"/>
  <c r="O80" i="108"/>
  <c r="N80" i="108"/>
  <c r="M80" i="108"/>
  <c r="L80" i="108"/>
  <c r="K80" i="108"/>
  <c r="AF79" i="108"/>
  <c r="AE79" i="108"/>
  <c r="AD79" i="108"/>
  <c r="AC79" i="108"/>
  <c r="AB79" i="108"/>
  <c r="AA79" i="108"/>
  <c r="Z79" i="108"/>
  <c r="Y79" i="108"/>
  <c r="V79" i="108"/>
  <c r="W79" i="108"/>
  <c r="X79" i="108"/>
  <c r="S79" i="108"/>
  <c r="R79" i="108"/>
  <c r="Q79" i="108"/>
  <c r="P79" i="108"/>
  <c r="O79" i="108"/>
  <c r="N79" i="108"/>
  <c r="M79" i="108"/>
  <c r="L79" i="108"/>
  <c r="K79" i="108"/>
  <c r="H79" i="108"/>
  <c r="G79" i="108"/>
  <c r="AF78" i="108"/>
  <c r="AE78" i="108"/>
  <c r="AD78" i="108"/>
  <c r="AC78" i="108"/>
  <c r="AB78" i="108"/>
  <c r="AA78" i="108"/>
  <c r="Z78" i="108"/>
  <c r="Y78" i="108"/>
  <c r="V78" i="108"/>
  <c r="W78" i="108"/>
  <c r="X78" i="108"/>
  <c r="S78" i="108"/>
  <c r="R78" i="108"/>
  <c r="Q78" i="108"/>
  <c r="P78" i="108"/>
  <c r="O78" i="108"/>
  <c r="N78" i="108"/>
  <c r="M78" i="108"/>
  <c r="L78" i="108"/>
  <c r="K78" i="108"/>
  <c r="AF77" i="108"/>
  <c r="AE77" i="108"/>
  <c r="AD77" i="108"/>
  <c r="AC77" i="108"/>
  <c r="AB77" i="108"/>
  <c r="AA77" i="108"/>
  <c r="Z77" i="108"/>
  <c r="Y77" i="108"/>
  <c r="V77" i="108"/>
  <c r="W77" i="108"/>
  <c r="X77" i="108"/>
  <c r="S77" i="108"/>
  <c r="R77" i="108"/>
  <c r="Q77" i="108"/>
  <c r="P77" i="108"/>
  <c r="O77" i="108"/>
  <c r="N77" i="108"/>
  <c r="M77" i="108"/>
  <c r="L77" i="108"/>
  <c r="K77" i="108"/>
  <c r="B77" i="108"/>
  <c r="AF76" i="108"/>
  <c r="AE76" i="108"/>
  <c r="AD76" i="108"/>
  <c r="AC76" i="108"/>
  <c r="AB76" i="108"/>
  <c r="AA76" i="108"/>
  <c r="Z76" i="108"/>
  <c r="Y76" i="108"/>
  <c r="V76" i="108"/>
  <c r="W76" i="108"/>
  <c r="X76" i="108"/>
  <c r="S76" i="108"/>
  <c r="R76" i="108"/>
  <c r="Q76" i="108"/>
  <c r="P76" i="108"/>
  <c r="O76" i="108"/>
  <c r="N76" i="108"/>
  <c r="M76" i="108"/>
  <c r="L76" i="108"/>
  <c r="K76" i="108"/>
  <c r="G68" i="108"/>
  <c r="C54" i="108"/>
  <c r="C73" i="108"/>
  <c r="C55" i="108"/>
  <c r="C74" i="108"/>
  <c r="D73" i="108"/>
  <c r="H53" i="108"/>
  <c r="E72" i="108"/>
  <c r="F72" i="108"/>
  <c r="H54" i="108"/>
  <c r="E73" i="108"/>
  <c r="F73" i="108"/>
  <c r="B76" i="108"/>
  <c r="AF75" i="108"/>
  <c r="AE75" i="108"/>
  <c r="AD75" i="108"/>
  <c r="AC75" i="108"/>
  <c r="AB75" i="108"/>
  <c r="AA75" i="108"/>
  <c r="Z75" i="108"/>
  <c r="Y75" i="108"/>
  <c r="V75" i="108"/>
  <c r="W75" i="108"/>
  <c r="X75" i="108"/>
  <c r="S75" i="108"/>
  <c r="R75" i="108"/>
  <c r="Q75" i="108"/>
  <c r="P75" i="108"/>
  <c r="O75" i="108"/>
  <c r="N75" i="108"/>
  <c r="M75" i="108"/>
  <c r="L75" i="108"/>
  <c r="K75" i="108"/>
  <c r="B75" i="108"/>
  <c r="AF74" i="108"/>
  <c r="AE74" i="108"/>
  <c r="AD74" i="108"/>
  <c r="AC74" i="108"/>
  <c r="AB74" i="108"/>
  <c r="AA74" i="108"/>
  <c r="Z74" i="108"/>
  <c r="Y74" i="108"/>
  <c r="V74" i="108"/>
  <c r="W74" i="108"/>
  <c r="X74" i="108"/>
  <c r="S74" i="108"/>
  <c r="R74" i="108"/>
  <c r="Q74" i="108"/>
  <c r="P74" i="108"/>
  <c r="O74" i="108"/>
  <c r="N74" i="108"/>
  <c r="M74" i="108"/>
  <c r="L74" i="108"/>
  <c r="K74" i="108"/>
  <c r="H55" i="108"/>
  <c r="E74" i="108"/>
  <c r="B74" i="108"/>
  <c r="AF73" i="108"/>
  <c r="AE73" i="108"/>
  <c r="AD73" i="108"/>
  <c r="AC73" i="108"/>
  <c r="AB73" i="108"/>
  <c r="AA73" i="108"/>
  <c r="Z73" i="108"/>
  <c r="Y73" i="108"/>
  <c r="V73" i="108"/>
  <c r="W73" i="108"/>
  <c r="X73" i="108"/>
  <c r="S73" i="108"/>
  <c r="R73" i="108"/>
  <c r="Q73" i="108"/>
  <c r="P73" i="108"/>
  <c r="O73" i="108"/>
  <c r="N73" i="108"/>
  <c r="M73" i="108"/>
  <c r="L73" i="108"/>
  <c r="K73" i="108"/>
  <c r="B54" i="108"/>
  <c r="B73" i="108"/>
  <c r="AF72" i="108"/>
  <c r="AE72" i="108"/>
  <c r="AD72" i="108"/>
  <c r="AC72" i="108"/>
  <c r="AB72" i="108"/>
  <c r="AA72" i="108"/>
  <c r="Z72" i="108"/>
  <c r="Y72" i="108"/>
  <c r="V72" i="108"/>
  <c r="W72" i="108"/>
  <c r="X72" i="108"/>
  <c r="S72" i="108"/>
  <c r="R72" i="108"/>
  <c r="Q72" i="108"/>
  <c r="P72" i="108"/>
  <c r="O72" i="108"/>
  <c r="N72" i="108"/>
  <c r="M72" i="108"/>
  <c r="L72" i="108"/>
  <c r="K72" i="108"/>
  <c r="C53" i="108"/>
  <c r="C72" i="108"/>
  <c r="D72" i="108"/>
  <c r="B53" i="108"/>
  <c r="B72" i="108"/>
  <c r="AF71" i="108"/>
  <c r="AE71" i="108"/>
  <c r="AD71" i="108"/>
  <c r="AC71" i="108"/>
  <c r="AB71" i="108"/>
  <c r="AA71" i="108"/>
  <c r="Z71" i="108"/>
  <c r="Y71" i="108"/>
  <c r="V71" i="108"/>
  <c r="W71" i="108"/>
  <c r="X71" i="108"/>
  <c r="S71" i="108"/>
  <c r="R71" i="108"/>
  <c r="Q71" i="108"/>
  <c r="P71" i="108"/>
  <c r="O71" i="108"/>
  <c r="N71" i="108"/>
  <c r="M71" i="108"/>
  <c r="L71" i="108"/>
  <c r="K71" i="108"/>
  <c r="AF70" i="108"/>
  <c r="AE70" i="108"/>
  <c r="AD70" i="108"/>
  <c r="AC70" i="108"/>
  <c r="AB70" i="108"/>
  <c r="AA70" i="108"/>
  <c r="Z70" i="108"/>
  <c r="Y70" i="108"/>
  <c r="V70" i="108"/>
  <c r="W70" i="108"/>
  <c r="X70" i="108"/>
  <c r="S70" i="108"/>
  <c r="R70" i="108"/>
  <c r="Q70" i="108"/>
  <c r="P70" i="108"/>
  <c r="O70" i="108"/>
  <c r="N70" i="108"/>
  <c r="M70" i="108"/>
  <c r="L70" i="108"/>
  <c r="K70" i="108"/>
  <c r="G66" i="108"/>
  <c r="AF69" i="108"/>
  <c r="AE69" i="108"/>
  <c r="AD69" i="108"/>
  <c r="AC69" i="108"/>
  <c r="AB69" i="108"/>
  <c r="AA69" i="108"/>
  <c r="Z69" i="108"/>
  <c r="Y69" i="108"/>
  <c r="V69" i="108"/>
  <c r="W69" i="108"/>
  <c r="X69" i="108"/>
  <c r="S69" i="108"/>
  <c r="R69" i="108"/>
  <c r="Q69" i="108"/>
  <c r="P69" i="108"/>
  <c r="O69" i="108"/>
  <c r="N69" i="108"/>
  <c r="M69" i="108"/>
  <c r="L69" i="108"/>
  <c r="K69" i="108"/>
  <c r="AF68" i="108"/>
  <c r="AE68" i="108"/>
  <c r="AD68" i="108"/>
  <c r="AC68" i="108"/>
  <c r="AB68" i="108"/>
  <c r="AA68" i="108"/>
  <c r="Z68" i="108"/>
  <c r="Y68" i="108"/>
  <c r="V68" i="108"/>
  <c r="W68" i="108"/>
  <c r="X68" i="108"/>
  <c r="S68" i="108"/>
  <c r="R68" i="108"/>
  <c r="Q68" i="108"/>
  <c r="P68" i="108"/>
  <c r="O68" i="108"/>
  <c r="N68" i="108"/>
  <c r="M68" i="108"/>
  <c r="L68" i="108"/>
  <c r="K68" i="108"/>
  <c r="AF67" i="108"/>
  <c r="AE67" i="108"/>
  <c r="AD67" i="108"/>
  <c r="AC67" i="108"/>
  <c r="AB67" i="108"/>
  <c r="AA67" i="108"/>
  <c r="Z67" i="108"/>
  <c r="Y67" i="108"/>
  <c r="V67" i="108"/>
  <c r="W67" i="108"/>
  <c r="X67" i="108"/>
  <c r="S67" i="108"/>
  <c r="R67" i="108"/>
  <c r="Q67" i="108"/>
  <c r="P67" i="108"/>
  <c r="O67" i="108"/>
  <c r="N67" i="108"/>
  <c r="M67" i="108"/>
  <c r="L67" i="108"/>
  <c r="K67" i="108"/>
  <c r="G53" i="108"/>
  <c r="C56" i="108"/>
  <c r="B56" i="108"/>
  <c r="C57" i="108"/>
  <c r="B57" i="108"/>
  <c r="E57" i="108"/>
  <c r="G57" i="108"/>
  <c r="C58" i="108"/>
  <c r="B58" i="108"/>
  <c r="C61" i="108"/>
  <c r="B61" i="108"/>
  <c r="E56" i="108"/>
  <c r="G56" i="108"/>
  <c r="E58" i="108"/>
  <c r="G58" i="108"/>
  <c r="E59" i="108"/>
  <c r="G59" i="108"/>
  <c r="E60" i="108"/>
  <c r="G60" i="108"/>
  <c r="E61" i="108"/>
  <c r="G61" i="108"/>
  <c r="F53" i="108"/>
  <c r="B62" i="108"/>
  <c r="B63" i="108"/>
  <c r="B64" i="108"/>
  <c r="F54" i="108"/>
  <c r="F55" i="108"/>
  <c r="H66" i="108"/>
  <c r="H67" i="108"/>
  <c r="G67" i="108"/>
  <c r="B65" i="108"/>
  <c r="B66" i="108"/>
  <c r="F65" i="108"/>
  <c r="F66" i="108"/>
  <c r="F67" i="108"/>
  <c r="B67" i="108"/>
  <c r="AF66" i="108"/>
  <c r="AE66" i="108"/>
  <c r="AD66" i="108"/>
  <c r="AC66" i="108"/>
  <c r="AB66" i="108"/>
  <c r="AA66" i="108"/>
  <c r="Z66" i="108"/>
  <c r="Y66" i="108"/>
  <c r="V66" i="108"/>
  <c r="W66" i="108"/>
  <c r="X66" i="108"/>
  <c r="S66" i="108"/>
  <c r="R66" i="108"/>
  <c r="Q66" i="108"/>
  <c r="P66" i="108"/>
  <c r="O66" i="108"/>
  <c r="N66" i="108"/>
  <c r="M66" i="108"/>
  <c r="L66" i="108"/>
  <c r="K66" i="108"/>
  <c r="C66" i="108"/>
  <c r="AF65" i="108"/>
  <c r="AE65" i="108"/>
  <c r="AD65" i="108"/>
  <c r="AC65" i="108"/>
  <c r="AB65" i="108"/>
  <c r="AA65" i="108"/>
  <c r="Z65" i="108"/>
  <c r="Y65" i="108"/>
  <c r="V65" i="108"/>
  <c r="W65" i="108"/>
  <c r="X65" i="108"/>
  <c r="S65" i="108"/>
  <c r="R65" i="108"/>
  <c r="Q65" i="108"/>
  <c r="P65" i="108"/>
  <c r="O65" i="108"/>
  <c r="N65" i="108"/>
  <c r="M65" i="108"/>
  <c r="L65" i="108"/>
  <c r="K65" i="108"/>
  <c r="H65" i="108"/>
  <c r="G65" i="108"/>
  <c r="C65" i="108"/>
  <c r="AF64" i="108"/>
  <c r="AE64" i="108"/>
  <c r="AD64" i="108"/>
  <c r="AC64" i="108"/>
  <c r="AB64" i="108"/>
  <c r="AA64" i="108"/>
  <c r="Z64" i="108"/>
  <c r="Y64" i="108"/>
  <c r="V64" i="108"/>
  <c r="W64" i="108"/>
  <c r="X64" i="108"/>
  <c r="S64" i="108"/>
  <c r="R64" i="108"/>
  <c r="Q64" i="108"/>
  <c r="P64" i="108"/>
  <c r="O64" i="108"/>
  <c r="N64" i="108"/>
  <c r="M64" i="108"/>
  <c r="L64" i="108"/>
  <c r="K64" i="108"/>
  <c r="G64" i="108"/>
  <c r="E64" i="108"/>
  <c r="C64" i="108"/>
  <c r="AF63" i="108"/>
  <c r="AE63" i="108"/>
  <c r="AD63" i="108"/>
  <c r="AC63" i="108"/>
  <c r="AB63" i="108"/>
  <c r="AA63" i="108"/>
  <c r="Z63" i="108"/>
  <c r="Y63" i="108"/>
  <c r="V63" i="108"/>
  <c r="W63" i="108"/>
  <c r="X63" i="108"/>
  <c r="S63" i="108"/>
  <c r="R63" i="108"/>
  <c r="Q63" i="108"/>
  <c r="P63" i="108"/>
  <c r="O63" i="108"/>
  <c r="N63" i="108"/>
  <c r="M63" i="108"/>
  <c r="L63" i="108"/>
  <c r="K63" i="108"/>
  <c r="D63" i="108"/>
  <c r="C63" i="108"/>
  <c r="AF62" i="108"/>
  <c r="AE62" i="108"/>
  <c r="AD62" i="108"/>
  <c r="AC62" i="108"/>
  <c r="AB62" i="108"/>
  <c r="AA62" i="108"/>
  <c r="Z62" i="108"/>
  <c r="Y62" i="108"/>
  <c r="V62" i="108"/>
  <c r="W62" i="108"/>
  <c r="X62" i="108"/>
  <c r="S62" i="108"/>
  <c r="R62" i="108"/>
  <c r="Q62" i="108"/>
  <c r="P62" i="108"/>
  <c r="O62" i="108"/>
  <c r="N62" i="108"/>
  <c r="M62" i="108"/>
  <c r="L62" i="108"/>
  <c r="K62" i="108"/>
  <c r="AF61" i="108"/>
  <c r="AE61" i="108"/>
  <c r="AD61" i="108"/>
  <c r="AC61" i="108"/>
  <c r="AB61" i="108"/>
  <c r="AA61" i="108"/>
  <c r="Z61" i="108"/>
  <c r="Y61" i="108"/>
  <c r="V61" i="108"/>
  <c r="W61" i="108"/>
  <c r="X61" i="108"/>
  <c r="S61" i="108"/>
  <c r="R61" i="108"/>
  <c r="Q61" i="108"/>
  <c r="P61" i="108"/>
  <c r="O61" i="108"/>
  <c r="N61" i="108"/>
  <c r="M61" i="108"/>
  <c r="L61" i="108"/>
  <c r="K61" i="108"/>
  <c r="H61" i="108"/>
  <c r="AF60" i="108"/>
  <c r="AE60" i="108"/>
  <c r="AD60" i="108"/>
  <c r="AC60" i="108"/>
  <c r="AB60" i="108"/>
  <c r="AA60" i="108"/>
  <c r="Z60" i="108"/>
  <c r="Y60" i="108"/>
  <c r="V60" i="108"/>
  <c r="W60" i="108"/>
  <c r="X60" i="108"/>
  <c r="S60" i="108"/>
  <c r="R60" i="108"/>
  <c r="Q60" i="108"/>
  <c r="P60" i="108"/>
  <c r="O60" i="108"/>
  <c r="N60" i="108"/>
  <c r="M60" i="108"/>
  <c r="L60" i="108"/>
  <c r="K60" i="108"/>
  <c r="H60" i="108"/>
  <c r="AF59" i="108"/>
  <c r="AE59" i="108"/>
  <c r="AD59" i="108"/>
  <c r="AC59" i="108"/>
  <c r="AB59" i="108"/>
  <c r="AA59" i="108"/>
  <c r="Z59" i="108"/>
  <c r="Y59" i="108"/>
  <c r="V59" i="108"/>
  <c r="W59" i="108"/>
  <c r="X59" i="108"/>
  <c r="S59" i="108"/>
  <c r="R59" i="108"/>
  <c r="Q59" i="108"/>
  <c r="P59" i="108"/>
  <c r="O59" i="108"/>
  <c r="N59" i="108"/>
  <c r="M59" i="108"/>
  <c r="L59" i="108"/>
  <c r="K59" i="108"/>
  <c r="H59" i="108"/>
  <c r="AF58" i="108"/>
  <c r="AE58" i="108"/>
  <c r="AD58" i="108"/>
  <c r="AC58" i="108"/>
  <c r="AB58" i="108"/>
  <c r="AA58" i="108"/>
  <c r="Z58" i="108"/>
  <c r="Y58" i="108"/>
  <c r="V58" i="108"/>
  <c r="W58" i="108"/>
  <c r="X58" i="108"/>
  <c r="S58" i="108"/>
  <c r="R58" i="108"/>
  <c r="Q58" i="108"/>
  <c r="P58" i="108"/>
  <c r="O58" i="108"/>
  <c r="N58" i="108"/>
  <c r="M58" i="108"/>
  <c r="L58" i="108"/>
  <c r="K58" i="108"/>
  <c r="H58" i="108"/>
  <c r="AF57" i="108"/>
  <c r="AE57" i="108"/>
  <c r="AD57" i="108"/>
  <c r="AC57" i="108"/>
  <c r="AB57" i="108"/>
  <c r="AA57" i="108"/>
  <c r="Z57" i="108"/>
  <c r="Y57" i="108"/>
  <c r="V57" i="108"/>
  <c r="W57" i="108"/>
  <c r="X57" i="108"/>
  <c r="S57" i="108"/>
  <c r="R57" i="108"/>
  <c r="Q57" i="108"/>
  <c r="P57" i="108"/>
  <c r="O57" i="108"/>
  <c r="N57" i="108"/>
  <c r="M57" i="108"/>
  <c r="L57" i="108"/>
  <c r="K57" i="108"/>
  <c r="H57" i="108"/>
  <c r="AF56" i="108"/>
  <c r="AE56" i="108"/>
  <c r="AD56" i="108"/>
  <c r="AC56" i="108"/>
  <c r="AB56" i="108"/>
  <c r="AA56" i="108"/>
  <c r="Z56" i="108"/>
  <c r="Y56" i="108"/>
  <c r="V56" i="108"/>
  <c r="W56" i="108"/>
  <c r="X56" i="108"/>
  <c r="S56" i="108"/>
  <c r="R56" i="108"/>
  <c r="Q56" i="108"/>
  <c r="P56" i="108"/>
  <c r="O56" i="108"/>
  <c r="N56" i="108"/>
  <c r="M56" i="108"/>
  <c r="L56" i="108"/>
  <c r="K56" i="108"/>
  <c r="H56" i="108"/>
  <c r="AF55" i="108"/>
  <c r="AE55" i="108"/>
  <c r="AD55" i="108"/>
  <c r="AC55" i="108"/>
  <c r="AB55" i="108"/>
  <c r="AA55" i="108"/>
  <c r="Z55" i="108"/>
  <c r="Y55" i="108"/>
  <c r="V55" i="108"/>
  <c r="W55" i="108"/>
  <c r="X55" i="108"/>
  <c r="S55" i="108"/>
  <c r="R55" i="108"/>
  <c r="Q55" i="108"/>
  <c r="P55" i="108"/>
  <c r="O55" i="108"/>
  <c r="N55" i="108"/>
  <c r="M55" i="108"/>
  <c r="L55" i="108"/>
  <c r="K55" i="108"/>
  <c r="D55" i="108"/>
  <c r="E55" i="108"/>
  <c r="AF54" i="108"/>
  <c r="AE54" i="108"/>
  <c r="AD54" i="108"/>
  <c r="AC54" i="108"/>
  <c r="AB54" i="108"/>
  <c r="AA54" i="108"/>
  <c r="Z54" i="108"/>
  <c r="Y54" i="108"/>
  <c r="V54" i="108"/>
  <c r="W54" i="108"/>
  <c r="X54" i="108"/>
  <c r="S54" i="108"/>
  <c r="R54" i="108"/>
  <c r="Q54" i="108"/>
  <c r="P54" i="108"/>
  <c r="O54" i="108"/>
  <c r="N54" i="108"/>
  <c r="M54" i="108"/>
  <c r="L54" i="108"/>
  <c r="K54" i="108"/>
  <c r="D54" i="108"/>
  <c r="E54" i="108"/>
  <c r="AF53" i="108"/>
  <c r="AE53" i="108"/>
  <c r="AD53" i="108"/>
  <c r="AC53" i="108"/>
  <c r="AB53" i="108"/>
  <c r="AA53" i="108"/>
  <c r="Z53" i="108"/>
  <c r="Y53" i="108"/>
  <c r="V53" i="108"/>
  <c r="W53" i="108"/>
  <c r="X53" i="108"/>
  <c r="S53" i="108"/>
  <c r="R53" i="108"/>
  <c r="Q53" i="108"/>
  <c r="P53" i="108"/>
  <c r="O53" i="108"/>
  <c r="N53" i="108"/>
  <c r="M53" i="108"/>
  <c r="L53" i="108"/>
  <c r="K53" i="108"/>
  <c r="D53" i="108"/>
  <c r="E53" i="108"/>
  <c r="Y52" i="108"/>
  <c r="Z52" i="108"/>
  <c r="AA52" i="108"/>
  <c r="AB52" i="108"/>
  <c r="AC52" i="108"/>
  <c r="AD52" i="108"/>
  <c r="AE52" i="108"/>
  <c r="AF52" i="108"/>
  <c r="V52" i="108"/>
  <c r="W52" i="108"/>
  <c r="X52" i="108"/>
  <c r="S52" i="108"/>
  <c r="AG52" i="108"/>
  <c r="R52" i="108"/>
  <c r="Q52" i="108"/>
  <c r="P52" i="108"/>
  <c r="O52" i="108"/>
  <c r="N52" i="108"/>
  <c r="M52" i="108"/>
  <c r="L52" i="108"/>
  <c r="K52" i="108"/>
  <c r="B51" i="108"/>
  <c r="A51" i="107"/>
  <c r="B101" i="107"/>
  <c r="B96" i="107"/>
  <c r="B97" i="107"/>
  <c r="B98" i="107"/>
  <c r="B99" i="107"/>
  <c r="B100" i="107"/>
  <c r="D101" i="107"/>
  <c r="E101" i="107"/>
  <c r="B94" i="107"/>
  <c r="C101" i="107"/>
  <c r="F101" i="107"/>
  <c r="D100" i="107"/>
  <c r="E100" i="107"/>
  <c r="C100" i="107"/>
  <c r="F100" i="107"/>
  <c r="D99" i="107"/>
  <c r="E99" i="107"/>
  <c r="C99" i="107"/>
  <c r="F99" i="107"/>
  <c r="D98" i="107"/>
  <c r="E98" i="107"/>
  <c r="C98" i="107"/>
  <c r="F98" i="107"/>
  <c r="D97" i="107"/>
  <c r="E97" i="107"/>
  <c r="C97" i="107"/>
  <c r="F97" i="107"/>
  <c r="D96" i="107"/>
  <c r="E96" i="107"/>
  <c r="G96" i="107"/>
  <c r="C96" i="107"/>
  <c r="F96" i="107"/>
  <c r="B95" i="107"/>
  <c r="C77" i="107"/>
  <c r="E77" i="107"/>
  <c r="F77" i="107"/>
  <c r="G77" i="107"/>
  <c r="D77" i="107"/>
  <c r="B79" i="107"/>
  <c r="H77" i="107"/>
  <c r="B78" i="107"/>
  <c r="C78" i="107"/>
  <c r="C79" i="107"/>
  <c r="D79" i="107"/>
  <c r="D80" i="107"/>
  <c r="B81" i="107"/>
  <c r="B80" i="107"/>
  <c r="C80" i="107"/>
  <c r="C81" i="107"/>
  <c r="D81" i="107"/>
  <c r="B83" i="107"/>
  <c r="B82" i="107"/>
  <c r="C82" i="107"/>
  <c r="C83" i="107"/>
  <c r="D83" i="107"/>
  <c r="B85" i="107"/>
  <c r="B84" i="107"/>
  <c r="C84" i="107"/>
  <c r="C85" i="107"/>
  <c r="D85" i="107"/>
  <c r="B87" i="107"/>
  <c r="B86" i="107"/>
  <c r="C86" i="107"/>
  <c r="C87" i="107"/>
  <c r="D87" i="107"/>
  <c r="D92" i="107"/>
  <c r="B89" i="107"/>
  <c r="B88" i="107"/>
  <c r="C88" i="107"/>
  <c r="C89" i="107"/>
  <c r="D89" i="107"/>
  <c r="B91" i="107"/>
  <c r="B90" i="107"/>
  <c r="C90" i="107"/>
  <c r="C91" i="107"/>
  <c r="D91" i="107"/>
  <c r="E92" i="107"/>
  <c r="C92" i="107"/>
  <c r="F92" i="107"/>
  <c r="S91" i="107"/>
  <c r="R91" i="107"/>
  <c r="Q91" i="107"/>
  <c r="P91" i="107"/>
  <c r="O91" i="107"/>
  <c r="N91" i="107"/>
  <c r="M91" i="107"/>
  <c r="L91" i="107"/>
  <c r="K91" i="107"/>
  <c r="H91" i="107"/>
  <c r="G91" i="107"/>
  <c r="S90" i="107"/>
  <c r="R90" i="107"/>
  <c r="Q90" i="107"/>
  <c r="P90" i="107"/>
  <c r="O90" i="107"/>
  <c r="N90" i="107"/>
  <c r="M90" i="107"/>
  <c r="L90" i="107"/>
  <c r="K90" i="107"/>
  <c r="S89" i="107"/>
  <c r="R89" i="107"/>
  <c r="Q89" i="107"/>
  <c r="P89" i="107"/>
  <c r="O89" i="107"/>
  <c r="N89" i="107"/>
  <c r="M89" i="107"/>
  <c r="L89" i="107"/>
  <c r="K89" i="107"/>
  <c r="H89" i="107"/>
  <c r="G89" i="107"/>
  <c r="S88" i="107"/>
  <c r="R88" i="107"/>
  <c r="Q88" i="107"/>
  <c r="P88" i="107"/>
  <c r="O88" i="107"/>
  <c r="N88" i="107"/>
  <c r="M88" i="107"/>
  <c r="L88" i="107"/>
  <c r="K88" i="107"/>
  <c r="H88" i="107"/>
  <c r="S87" i="107"/>
  <c r="R87" i="107"/>
  <c r="Q87" i="107"/>
  <c r="P87" i="107"/>
  <c r="O87" i="107"/>
  <c r="N87" i="107"/>
  <c r="M87" i="107"/>
  <c r="L87" i="107"/>
  <c r="K87" i="107"/>
  <c r="H87" i="107"/>
  <c r="G87" i="107"/>
  <c r="S86" i="107"/>
  <c r="R86" i="107"/>
  <c r="Q86" i="107"/>
  <c r="P86" i="107"/>
  <c r="O86" i="107"/>
  <c r="N86" i="107"/>
  <c r="M86" i="107"/>
  <c r="L86" i="107"/>
  <c r="K86" i="107"/>
  <c r="S85" i="107"/>
  <c r="R85" i="107"/>
  <c r="Q85" i="107"/>
  <c r="P85" i="107"/>
  <c r="O85" i="107"/>
  <c r="N85" i="107"/>
  <c r="M85" i="107"/>
  <c r="L85" i="107"/>
  <c r="K85" i="107"/>
  <c r="H85" i="107"/>
  <c r="E85" i="107"/>
  <c r="G85" i="107"/>
  <c r="S84" i="107"/>
  <c r="R84" i="107"/>
  <c r="Q84" i="107"/>
  <c r="P84" i="107"/>
  <c r="O84" i="107"/>
  <c r="N84" i="107"/>
  <c r="M84" i="107"/>
  <c r="L84" i="107"/>
  <c r="K84" i="107"/>
  <c r="S83" i="107"/>
  <c r="R83" i="107"/>
  <c r="Q83" i="107"/>
  <c r="P83" i="107"/>
  <c r="O83" i="107"/>
  <c r="N83" i="107"/>
  <c r="M83" i="107"/>
  <c r="L83" i="107"/>
  <c r="K83" i="107"/>
  <c r="H83" i="107"/>
  <c r="G83" i="107"/>
  <c r="S82" i="107"/>
  <c r="R82" i="107"/>
  <c r="Q82" i="107"/>
  <c r="P82" i="107"/>
  <c r="O82" i="107"/>
  <c r="N82" i="107"/>
  <c r="M82" i="107"/>
  <c r="L82" i="107"/>
  <c r="K82" i="107"/>
  <c r="S81" i="107"/>
  <c r="R81" i="107"/>
  <c r="Q81" i="107"/>
  <c r="P81" i="107"/>
  <c r="O81" i="107"/>
  <c r="N81" i="107"/>
  <c r="M81" i="107"/>
  <c r="L81" i="107"/>
  <c r="K81" i="107"/>
  <c r="H81" i="107"/>
  <c r="G81" i="107"/>
  <c r="H63" i="107"/>
  <c r="AF80" i="107"/>
  <c r="AE80" i="107"/>
  <c r="AD80" i="107"/>
  <c r="AC80" i="107"/>
  <c r="AB80" i="107"/>
  <c r="AA80" i="107"/>
  <c r="Z80" i="107"/>
  <c r="Y80" i="107"/>
  <c r="V80" i="107"/>
  <c r="W80" i="107"/>
  <c r="X80" i="107"/>
  <c r="S80" i="107"/>
  <c r="R80" i="107"/>
  <c r="Q80" i="107"/>
  <c r="P80" i="107"/>
  <c r="O80" i="107"/>
  <c r="N80" i="107"/>
  <c r="M80" i="107"/>
  <c r="L80" i="107"/>
  <c r="K80" i="107"/>
  <c r="AF79" i="107"/>
  <c r="AE79" i="107"/>
  <c r="AD79" i="107"/>
  <c r="AC79" i="107"/>
  <c r="AB79" i="107"/>
  <c r="AA79" i="107"/>
  <c r="Z79" i="107"/>
  <c r="Y79" i="107"/>
  <c r="V79" i="107"/>
  <c r="W79" i="107"/>
  <c r="X79" i="107"/>
  <c r="S79" i="107"/>
  <c r="R79" i="107"/>
  <c r="Q79" i="107"/>
  <c r="P79" i="107"/>
  <c r="O79" i="107"/>
  <c r="N79" i="107"/>
  <c r="M79" i="107"/>
  <c r="L79" i="107"/>
  <c r="K79" i="107"/>
  <c r="H79" i="107"/>
  <c r="G79" i="107"/>
  <c r="AF78" i="107"/>
  <c r="AE78" i="107"/>
  <c r="AD78" i="107"/>
  <c r="AC78" i="107"/>
  <c r="AB78" i="107"/>
  <c r="AA78" i="107"/>
  <c r="Z78" i="107"/>
  <c r="Y78" i="107"/>
  <c r="V78" i="107"/>
  <c r="W78" i="107"/>
  <c r="X78" i="107"/>
  <c r="S78" i="107"/>
  <c r="R78" i="107"/>
  <c r="Q78" i="107"/>
  <c r="P78" i="107"/>
  <c r="O78" i="107"/>
  <c r="N78" i="107"/>
  <c r="M78" i="107"/>
  <c r="L78" i="107"/>
  <c r="K78" i="107"/>
  <c r="AF77" i="107"/>
  <c r="AE77" i="107"/>
  <c r="AD77" i="107"/>
  <c r="AC77" i="107"/>
  <c r="AB77" i="107"/>
  <c r="AA77" i="107"/>
  <c r="Z77" i="107"/>
  <c r="Y77" i="107"/>
  <c r="V77" i="107"/>
  <c r="W77" i="107"/>
  <c r="X77" i="107"/>
  <c r="S77" i="107"/>
  <c r="R77" i="107"/>
  <c r="Q77" i="107"/>
  <c r="P77" i="107"/>
  <c r="O77" i="107"/>
  <c r="N77" i="107"/>
  <c r="M77" i="107"/>
  <c r="L77" i="107"/>
  <c r="K77" i="107"/>
  <c r="B77" i="107"/>
  <c r="AF76" i="107"/>
  <c r="AE76" i="107"/>
  <c r="AD76" i="107"/>
  <c r="AC76" i="107"/>
  <c r="AB76" i="107"/>
  <c r="AA76" i="107"/>
  <c r="Z76" i="107"/>
  <c r="Y76" i="107"/>
  <c r="V76" i="107"/>
  <c r="W76" i="107"/>
  <c r="X76" i="107"/>
  <c r="S76" i="107"/>
  <c r="R76" i="107"/>
  <c r="Q76" i="107"/>
  <c r="P76" i="107"/>
  <c r="O76" i="107"/>
  <c r="N76" i="107"/>
  <c r="M76" i="107"/>
  <c r="L76" i="107"/>
  <c r="K76" i="107"/>
  <c r="G68" i="107"/>
  <c r="C54" i="107"/>
  <c r="C73" i="107"/>
  <c r="C55" i="107"/>
  <c r="C74" i="107"/>
  <c r="D73" i="107"/>
  <c r="H53" i="107"/>
  <c r="E72" i="107"/>
  <c r="F72" i="107"/>
  <c r="H54" i="107"/>
  <c r="E73" i="107"/>
  <c r="F73" i="107"/>
  <c r="B76" i="107"/>
  <c r="AF75" i="107"/>
  <c r="AE75" i="107"/>
  <c r="AD75" i="107"/>
  <c r="AC75" i="107"/>
  <c r="AB75" i="107"/>
  <c r="AA75" i="107"/>
  <c r="Z75" i="107"/>
  <c r="Y75" i="107"/>
  <c r="V75" i="107"/>
  <c r="W75" i="107"/>
  <c r="X75" i="107"/>
  <c r="S75" i="107"/>
  <c r="R75" i="107"/>
  <c r="Q75" i="107"/>
  <c r="P75" i="107"/>
  <c r="O75" i="107"/>
  <c r="N75" i="107"/>
  <c r="M75" i="107"/>
  <c r="L75" i="107"/>
  <c r="K75" i="107"/>
  <c r="B75" i="107"/>
  <c r="AF74" i="107"/>
  <c r="AE74" i="107"/>
  <c r="AD74" i="107"/>
  <c r="AC74" i="107"/>
  <c r="AB74" i="107"/>
  <c r="AA74" i="107"/>
  <c r="Z74" i="107"/>
  <c r="Y74" i="107"/>
  <c r="V74" i="107"/>
  <c r="W74" i="107"/>
  <c r="X74" i="107"/>
  <c r="S74" i="107"/>
  <c r="R74" i="107"/>
  <c r="Q74" i="107"/>
  <c r="P74" i="107"/>
  <c r="O74" i="107"/>
  <c r="N74" i="107"/>
  <c r="M74" i="107"/>
  <c r="L74" i="107"/>
  <c r="K74" i="107"/>
  <c r="H55" i="107"/>
  <c r="E74" i="107"/>
  <c r="B55" i="107"/>
  <c r="B74" i="107"/>
  <c r="AF73" i="107"/>
  <c r="AE73" i="107"/>
  <c r="AD73" i="107"/>
  <c r="AC73" i="107"/>
  <c r="AB73" i="107"/>
  <c r="AA73" i="107"/>
  <c r="Z73" i="107"/>
  <c r="Y73" i="107"/>
  <c r="V73" i="107"/>
  <c r="W73" i="107"/>
  <c r="X73" i="107"/>
  <c r="S73" i="107"/>
  <c r="R73" i="107"/>
  <c r="Q73" i="107"/>
  <c r="P73" i="107"/>
  <c r="O73" i="107"/>
  <c r="N73" i="107"/>
  <c r="M73" i="107"/>
  <c r="L73" i="107"/>
  <c r="K73" i="107"/>
  <c r="B54" i="107"/>
  <c r="B73" i="107"/>
  <c r="AF72" i="107"/>
  <c r="AE72" i="107"/>
  <c r="AD72" i="107"/>
  <c r="AC72" i="107"/>
  <c r="AB72" i="107"/>
  <c r="AA72" i="107"/>
  <c r="Z72" i="107"/>
  <c r="Y72" i="107"/>
  <c r="V72" i="107"/>
  <c r="W72" i="107"/>
  <c r="X72" i="107"/>
  <c r="S72" i="107"/>
  <c r="R72" i="107"/>
  <c r="Q72" i="107"/>
  <c r="P72" i="107"/>
  <c r="O72" i="107"/>
  <c r="N72" i="107"/>
  <c r="M72" i="107"/>
  <c r="L72" i="107"/>
  <c r="K72" i="107"/>
  <c r="C53" i="107"/>
  <c r="C72" i="107"/>
  <c r="D72" i="107"/>
  <c r="B53" i="107"/>
  <c r="B72" i="107"/>
  <c r="AF71" i="107"/>
  <c r="AE71" i="107"/>
  <c r="AD71" i="107"/>
  <c r="AC71" i="107"/>
  <c r="AB71" i="107"/>
  <c r="AA71" i="107"/>
  <c r="Z71" i="107"/>
  <c r="Y71" i="107"/>
  <c r="V71" i="107"/>
  <c r="W71" i="107"/>
  <c r="X71" i="107"/>
  <c r="S71" i="107"/>
  <c r="R71" i="107"/>
  <c r="Q71" i="107"/>
  <c r="P71" i="107"/>
  <c r="O71" i="107"/>
  <c r="N71" i="107"/>
  <c r="M71" i="107"/>
  <c r="L71" i="107"/>
  <c r="K71" i="107"/>
  <c r="AF70" i="107"/>
  <c r="AE70" i="107"/>
  <c r="AD70" i="107"/>
  <c r="AC70" i="107"/>
  <c r="AB70" i="107"/>
  <c r="AA70" i="107"/>
  <c r="Z70" i="107"/>
  <c r="Y70" i="107"/>
  <c r="V70" i="107"/>
  <c r="W70" i="107"/>
  <c r="X70" i="107"/>
  <c r="S70" i="107"/>
  <c r="R70" i="107"/>
  <c r="Q70" i="107"/>
  <c r="P70" i="107"/>
  <c r="O70" i="107"/>
  <c r="N70" i="107"/>
  <c r="M70" i="107"/>
  <c r="L70" i="107"/>
  <c r="K70" i="107"/>
  <c r="G66" i="107"/>
  <c r="AF69" i="107"/>
  <c r="AE69" i="107"/>
  <c r="AD69" i="107"/>
  <c r="AC69" i="107"/>
  <c r="AB69" i="107"/>
  <c r="AA69" i="107"/>
  <c r="Z69" i="107"/>
  <c r="Y69" i="107"/>
  <c r="V69" i="107"/>
  <c r="W69" i="107"/>
  <c r="X69" i="107"/>
  <c r="S69" i="107"/>
  <c r="R69" i="107"/>
  <c r="Q69" i="107"/>
  <c r="P69" i="107"/>
  <c r="O69" i="107"/>
  <c r="N69" i="107"/>
  <c r="M69" i="107"/>
  <c r="L69" i="107"/>
  <c r="K69" i="107"/>
  <c r="AF68" i="107"/>
  <c r="AE68" i="107"/>
  <c r="AD68" i="107"/>
  <c r="AC68" i="107"/>
  <c r="AB68" i="107"/>
  <c r="AA68" i="107"/>
  <c r="Z68" i="107"/>
  <c r="Y68" i="107"/>
  <c r="V68" i="107"/>
  <c r="W68" i="107"/>
  <c r="X68" i="107"/>
  <c r="S68" i="107"/>
  <c r="R68" i="107"/>
  <c r="Q68" i="107"/>
  <c r="P68" i="107"/>
  <c r="O68" i="107"/>
  <c r="N68" i="107"/>
  <c r="M68" i="107"/>
  <c r="L68" i="107"/>
  <c r="K68" i="107"/>
  <c r="AF67" i="107"/>
  <c r="AE67" i="107"/>
  <c r="AD67" i="107"/>
  <c r="AC67" i="107"/>
  <c r="AB67" i="107"/>
  <c r="AA67" i="107"/>
  <c r="Z67" i="107"/>
  <c r="Y67" i="107"/>
  <c r="V67" i="107"/>
  <c r="W67" i="107"/>
  <c r="X67" i="107"/>
  <c r="S67" i="107"/>
  <c r="R67" i="107"/>
  <c r="Q67" i="107"/>
  <c r="P67" i="107"/>
  <c r="O67" i="107"/>
  <c r="N67" i="107"/>
  <c r="M67" i="107"/>
  <c r="L67" i="107"/>
  <c r="K67" i="107"/>
  <c r="G53" i="107"/>
  <c r="C56" i="107"/>
  <c r="B56" i="107"/>
  <c r="E56" i="107"/>
  <c r="G56" i="107"/>
  <c r="C57" i="107"/>
  <c r="B57" i="107"/>
  <c r="C58" i="107"/>
  <c r="B58" i="107"/>
  <c r="C59" i="107"/>
  <c r="B59" i="107"/>
  <c r="C60" i="107"/>
  <c r="B60" i="107"/>
  <c r="C61" i="107"/>
  <c r="B61" i="107"/>
  <c r="E57" i="107"/>
  <c r="G57" i="107"/>
  <c r="E58" i="107"/>
  <c r="G58" i="107"/>
  <c r="E59" i="107"/>
  <c r="G59" i="107"/>
  <c r="E60" i="107"/>
  <c r="G60" i="107"/>
  <c r="E61" i="107"/>
  <c r="G61" i="107"/>
  <c r="F53" i="107"/>
  <c r="B62" i="107"/>
  <c r="B63" i="107"/>
  <c r="B64" i="107"/>
  <c r="F54" i="107"/>
  <c r="F55" i="107"/>
  <c r="H66" i="107"/>
  <c r="H67" i="107"/>
  <c r="G67" i="107"/>
  <c r="B65" i="107"/>
  <c r="B66" i="107"/>
  <c r="F65" i="107"/>
  <c r="F66" i="107"/>
  <c r="F67" i="107"/>
  <c r="B67" i="107"/>
  <c r="AF66" i="107"/>
  <c r="AE66" i="107"/>
  <c r="AD66" i="107"/>
  <c r="AC66" i="107"/>
  <c r="AB66" i="107"/>
  <c r="AA66" i="107"/>
  <c r="Z66" i="107"/>
  <c r="Y66" i="107"/>
  <c r="V66" i="107"/>
  <c r="W66" i="107"/>
  <c r="X66" i="107"/>
  <c r="S66" i="107"/>
  <c r="R66" i="107"/>
  <c r="Q66" i="107"/>
  <c r="P66" i="107"/>
  <c r="O66" i="107"/>
  <c r="N66" i="107"/>
  <c r="M66" i="107"/>
  <c r="L66" i="107"/>
  <c r="K66" i="107"/>
  <c r="C66" i="107"/>
  <c r="AF65" i="107"/>
  <c r="AE65" i="107"/>
  <c r="AD65" i="107"/>
  <c r="AC65" i="107"/>
  <c r="AB65" i="107"/>
  <c r="AA65" i="107"/>
  <c r="Z65" i="107"/>
  <c r="Y65" i="107"/>
  <c r="V65" i="107"/>
  <c r="W65" i="107"/>
  <c r="X65" i="107"/>
  <c r="S65" i="107"/>
  <c r="R65" i="107"/>
  <c r="Q65" i="107"/>
  <c r="P65" i="107"/>
  <c r="O65" i="107"/>
  <c r="N65" i="107"/>
  <c r="M65" i="107"/>
  <c r="L65" i="107"/>
  <c r="K65" i="107"/>
  <c r="H65" i="107"/>
  <c r="G65" i="107"/>
  <c r="C65" i="107"/>
  <c r="AF64" i="107"/>
  <c r="AE64" i="107"/>
  <c r="AD64" i="107"/>
  <c r="AC64" i="107"/>
  <c r="AB64" i="107"/>
  <c r="AA64" i="107"/>
  <c r="Z64" i="107"/>
  <c r="Y64" i="107"/>
  <c r="V64" i="107"/>
  <c r="W64" i="107"/>
  <c r="X64" i="107"/>
  <c r="S64" i="107"/>
  <c r="R64" i="107"/>
  <c r="Q64" i="107"/>
  <c r="P64" i="107"/>
  <c r="O64" i="107"/>
  <c r="N64" i="107"/>
  <c r="M64" i="107"/>
  <c r="L64" i="107"/>
  <c r="K64" i="107"/>
  <c r="G64" i="107"/>
  <c r="E64" i="107"/>
  <c r="C64" i="107"/>
  <c r="AF63" i="107"/>
  <c r="AE63" i="107"/>
  <c r="AD63" i="107"/>
  <c r="AC63" i="107"/>
  <c r="AB63" i="107"/>
  <c r="AA63" i="107"/>
  <c r="Z63" i="107"/>
  <c r="Y63" i="107"/>
  <c r="V63" i="107"/>
  <c r="W63" i="107"/>
  <c r="X63" i="107"/>
  <c r="S63" i="107"/>
  <c r="R63" i="107"/>
  <c r="Q63" i="107"/>
  <c r="P63" i="107"/>
  <c r="O63" i="107"/>
  <c r="N63" i="107"/>
  <c r="M63" i="107"/>
  <c r="L63" i="107"/>
  <c r="K63" i="107"/>
  <c r="D53" i="107"/>
  <c r="E53" i="107"/>
  <c r="D54" i="107"/>
  <c r="E54" i="107"/>
  <c r="D55" i="107"/>
  <c r="E55" i="107"/>
  <c r="D63" i="107"/>
  <c r="C63" i="107"/>
  <c r="AF62" i="107"/>
  <c r="AE62" i="107"/>
  <c r="AD62" i="107"/>
  <c r="AC62" i="107"/>
  <c r="AB62" i="107"/>
  <c r="AA62" i="107"/>
  <c r="Z62" i="107"/>
  <c r="Y62" i="107"/>
  <c r="V62" i="107"/>
  <c r="W62" i="107"/>
  <c r="X62" i="107"/>
  <c r="S62" i="107"/>
  <c r="R62" i="107"/>
  <c r="Q62" i="107"/>
  <c r="P62" i="107"/>
  <c r="O62" i="107"/>
  <c r="N62" i="107"/>
  <c r="M62" i="107"/>
  <c r="L62" i="107"/>
  <c r="K62" i="107"/>
  <c r="AF61" i="107"/>
  <c r="AE61" i="107"/>
  <c r="AD61" i="107"/>
  <c r="AC61" i="107"/>
  <c r="AB61" i="107"/>
  <c r="AA61" i="107"/>
  <c r="Z61" i="107"/>
  <c r="Y61" i="107"/>
  <c r="V61" i="107"/>
  <c r="W61" i="107"/>
  <c r="X61" i="107"/>
  <c r="S61" i="107"/>
  <c r="R61" i="107"/>
  <c r="Q61" i="107"/>
  <c r="P61" i="107"/>
  <c r="O61" i="107"/>
  <c r="N61" i="107"/>
  <c r="M61" i="107"/>
  <c r="L61" i="107"/>
  <c r="K61" i="107"/>
  <c r="H61" i="107"/>
  <c r="AF60" i="107"/>
  <c r="AE60" i="107"/>
  <c r="AD60" i="107"/>
  <c r="AC60" i="107"/>
  <c r="AB60" i="107"/>
  <c r="AA60" i="107"/>
  <c r="Z60" i="107"/>
  <c r="Y60" i="107"/>
  <c r="V60" i="107"/>
  <c r="W60" i="107"/>
  <c r="X60" i="107"/>
  <c r="S60" i="107"/>
  <c r="R60" i="107"/>
  <c r="Q60" i="107"/>
  <c r="P60" i="107"/>
  <c r="O60" i="107"/>
  <c r="N60" i="107"/>
  <c r="M60" i="107"/>
  <c r="L60" i="107"/>
  <c r="K60" i="107"/>
  <c r="H60" i="107"/>
  <c r="AF59" i="107"/>
  <c r="AE59" i="107"/>
  <c r="AD59" i="107"/>
  <c r="AC59" i="107"/>
  <c r="AB59" i="107"/>
  <c r="AA59" i="107"/>
  <c r="Z59" i="107"/>
  <c r="Y59" i="107"/>
  <c r="V59" i="107"/>
  <c r="W59" i="107"/>
  <c r="X59" i="107"/>
  <c r="S59" i="107"/>
  <c r="R59" i="107"/>
  <c r="Q59" i="107"/>
  <c r="P59" i="107"/>
  <c r="O59" i="107"/>
  <c r="N59" i="107"/>
  <c r="M59" i="107"/>
  <c r="L59" i="107"/>
  <c r="K59" i="107"/>
  <c r="H59" i="107"/>
  <c r="AF58" i="107"/>
  <c r="AE58" i="107"/>
  <c r="AD58" i="107"/>
  <c r="AC58" i="107"/>
  <c r="AB58" i="107"/>
  <c r="AA58" i="107"/>
  <c r="Z58" i="107"/>
  <c r="Y58" i="107"/>
  <c r="V58" i="107"/>
  <c r="W58" i="107"/>
  <c r="X58" i="107"/>
  <c r="S58" i="107"/>
  <c r="R58" i="107"/>
  <c r="Q58" i="107"/>
  <c r="P58" i="107"/>
  <c r="O58" i="107"/>
  <c r="N58" i="107"/>
  <c r="M58" i="107"/>
  <c r="L58" i="107"/>
  <c r="K58" i="107"/>
  <c r="H58" i="107"/>
  <c r="AF57" i="107"/>
  <c r="AE57" i="107"/>
  <c r="AD57" i="107"/>
  <c r="AC57" i="107"/>
  <c r="AB57" i="107"/>
  <c r="AA57" i="107"/>
  <c r="Z57" i="107"/>
  <c r="Y57" i="107"/>
  <c r="V57" i="107"/>
  <c r="W57" i="107"/>
  <c r="X57" i="107"/>
  <c r="S57" i="107"/>
  <c r="R57" i="107"/>
  <c r="Q57" i="107"/>
  <c r="P57" i="107"/>
  <c r="O57" i="107"/>
  <c r="N57" i="107"/>
  <c r="M57" i="107"/>
  <c r="L57" i="107"/>
  <c r="K57" i="107"/>
  <c r="H57" i="107"/>
  <c r="AF56" i="107"/>
  <c r="AE56" i="107"/>
  <c r="AD56" i="107"/>
  <c r="AC56" i="107"/>
  <c r="AB56" i="107"/>
  <c r="AA56" i="107"/>
  <c r="Z56" i="107"/>
  <c r="Y56" i="107"/>
  <c r="V56" i="107"/>
  <c r="W56" i="107"/>
  <c r="X56" i="107"/>
  <c r="S56" i="107"/>
  <c r="R56" i="107"/>
  <c r="Q56" i="107"/>
  <c r="P56" i="107"/>
  <c r="O56" i="107"/>
  <c r="N56" i="107"/>
  <c r="M56" i="107"/>
  <c r="L56" i="107"/>
  <c r="K56" i="107"/>
  <c r="H56" i="107"/>
  <c r="AF55" i="107"/>
  <c r="AE55" i="107"/>
  <c r="AD55" i="107"/>
  <c r="AC55" i="107"/>
  <c r="AB55" i="107"/>
  <c r="AA55" i="107"/>
  <c r="Z55" i="107"/>
  <c r="Y55" i="107"/>
  <c r="V55" i="107"/>
  <c r="W55" i="107"/>
  <c r="X55" i="107"/>
  <c r="S55" i="107"/>
  <c r="R55" i="107"/>
  <c r="Q55" i="107"/>
  <c r="P55" i="107"/>
  <c r="O55" i="107"/>
  <c r="N55" i="107"/>
  <c r="M55" i="107"/>
  <c r="L55" i="107"/>
  <c r="K55" i="107"/>
  <c r="AF54" i="107"/>
  <c r="AE54" i="107"/>
  <c r="AD54" i="107"/>
  <c r="AC54" i="107"/>
  <c r="AB54" i="107"/>
  <c r="AA54" i="107"/>
  <c r="Z54" i="107"/>
  <c r="Y54" i="107"/>
  <c r="V54" i="107"/>
  <c r="W54" i="107"/>
  <c r="X54" i="107"/>
  <c r="S54" i="107"/>
  <c r="R54" i="107"/>
  <c r="Q54" i="107"/>
  <c r="P54" i="107"/>
  <c r="O54" i="107"/>
  <c r="N54" i="107"/>
  <c r="M54" i="107"/>
  <c r="L54" i="107"/>
  <c r="K54" i="107"/>
  <c r="AF53" i="107"/>
  <c r="AE53" i="107"/>
  <c r="AD53" i="107"/>
  <c r="AC53" i="107"/>
  <c r="AB53" i="107"/>
  <c r="AA53" i="107"/>
  <c r="Z53" i="107"/>
  <c r="Y53" i="107"/>
  <c r="V53" i="107"/>
  <c r="W53" i="107"/>
  <c r="X53" i="107"/>
  <c r="S53" i="107"/>
  <c r="R53" i="107"/>
  <c r="Q53" i="107"/>
  <c r="P53" i="107"/>
  <c r="O53" i="107"/>
  <c r="N53" i="107"/>
  <c r="M53" i="107"/>
  <c r="L53" i="107"/>
  <c r="K53" i="107"/>
  <c r="Y52" i="107"/>
  <c r="Z52" i="107"/>
  <c r="AA52" i="107"/>
  <c r="AB52" i="107"/>
  <c r="AC52" i="107"/>
  <c r="AD52" i="107"/>
  <c r="AE52" i="107"/>
  <c r="AF52" i="107"/>
  <c r="V52" i="107"/>
  <c r="W52" i="107"/>
  <c r="X52" i="107"/>
  <c r="S52" i="107"/>
  <c r="AG52" i="107"/>
  <c r="R52" i="107"/>
  <c r="Q52" i="107"/>
  <c r="P52" i="107"/>
  <c r="O52" i="107"/>
  <c r="N52" i="107"/>
  <c r="M52" i="107"/>
  <c r="L52" i="107"/>
  <c r="K52" i="107"/>
  <c r="B51" i="107"/>
  <c r="A51" i="106"/>
  <c r="B101" i="106"/>
  <c r="B96" i="106"/>
  <c r="B97" i="106"/>
  <c r="B98" i="106"/>
  <c r="B99" i="106"/>
  <c r="B100" i="106"/>
  <c r="D101" i="106"/>
  <c r="E101" i="106"/>
  <c r="B94" i="106"/>
  <c r="C101" i="106"/>
  <c r="F101" i="106"/>
  <c r="D100" i="106"/>
  <c r="E100" i="106"/>
  <c r="C100" i="106"/>
  <c r="F100" i="106"/>
  <c r="D99" i="106"/>
  <c r="E99" i="106"/>
  <c r="C99" i="106"/>
  <c r="F99" i="106"/>
  <c r="D98" i="106"/>
  <c r="E98" i="106"/>
  <c r="C98" i="106"/>
  <c r="F98" i="106"/>
  <c r="D97" i="106"/>
  <c r="E97" i="106"/>
  <c r="C97" i="106"/>
  <c r="F97" i="106"/>
  <c r="D96" i="106"/>
  <c r="E96" i="106"/>
  <c r="B55" i="106"/>
  <c r="C96" i="106"/>
  <c r="F96" i="106"/>
  <c r="G96" i="106"/>
  <c r="B95" i="106"/>
  <c r="C77" i="106"/>
  <c r="E77" i="106"/>
  <c r="F77" i="106"/>
  <c r="G77" i="106"/>
  <c r="D77" i="106"/>
  <c r="B79" i="106"/>
  <c r="H77" i="106"/>
  <c r="B78" i="106"/>
  <c r="C78" i="106"/>
  <c r="C79" i="106"/>
  <c r="D79" i="106"/>
  <c r="D80" i="106"/>
  <c r="B81" i="106"/>
  <c r="B80" i="106"/>
  <c r="C80" i="106"/>
  <c r="C81" i="106"/>
  <c r="D81" i="106"/>
  <c r="B83" i="106"/>
  <c r="B82" i="106"/>
  <c r="C82" i="106"/>
  <c r="C83" i="106"/>
  <c r="D83" i="106"/>
  <c r="B85" i="106"/>
  <c r="B84" i="106"/>
  <c r="C84" i="106"/>
  <c r="C85" i="106"/>
  <c r="D85" i="106"/>
  <c r="B87" i="106"/>
  <c r="B86" i="106"/>
  <c r="C86" i="106"/>
  <c r="C87" i="106"/>
  <c r="D87" i="106"/>
  <c r="D92" i="106"/>
  <c r="B89" i="106"/>
  <c r="B88" i="106"/>
  <c r="C88" i="106"/>
  <c r="C89" i="106"/>
  <c r="D89" i="106"/>
  <c r="B91" i="106"/>
  <c r="B90" i="106"/>
  <c r="C90" i="106"/>
  <c r="C91" i="106"/>
  <c r="D91" i="106"/>
  <c r="E92" i="106"/>
  <c r="C92" i="106"/>
  <c r="F92" i="106"/>
  <c r="S91" i="106"/>
  <c r="R91" i="106"/>
  <c r="Q91" i="106"/>
  <c r="P91" i="106"/>
  <c r="O91" i="106"/>
  <c r="N91" i="106"/>
  <c r="M91" i="106"/>
  <c r="L91" i="106"/>
  <c r="K91" i="106"/>
  <c r="H91" i="106"/>
  <c r="G91" i="106"/>
  <c r="S90" i="106"/>
  <c r="R90" i="106"/>
  <c r="Q90" i="106"/>
  <c r="P90" i="106"/>
  <c r="O90" i="106"/>
  <c r="N90" i="106"/>
  <c r="M90" i="106"/>
  <c r="L90" i="106"/>
  <c r="K90" i="106"/>
  <c r="S89" i="106"/>
  <c r="R89" i="106"/>
  <c r="Q89" i="106"/>
  <c r="P89" i="106"/>
  <c r="O89" i="106"/>
  <c r="N89" i="106"/>
  <c r="M89" i="106"/>
  <c r="L89" i="106"/>
  <c r="K89" i="106"/>
  <c r="H89" i="106"/>
  <c r="G89" i="106"/>
  <c r="S88" i="106"/>
  <c r="R88" i="106"/>
  <c r="Q88" i="106"/>
  <c r="P88" i="106"/>
  <c r="O88" i="106"/>
  <c r="N88" i="106"/>
  <c r="M88" i="106"/>
  <c r="L88" i="106"/>
  <c r="K88" i="106"/>
  <c r="H88" i="106"/>
  <c r="S87" i="106"/>
  <c r="R87" i="106"/>
  <c r="Q87" i="106"/>
  <c r="P87" i="106"/>
  <c r="O87" i="106"/>
  <c r="N87" i="106"/>
  <c r="M87" i="106"/>
  <c r="L87" i="106"/>
  <c r="K87" i="106"/>
  <c r="H87" i="106"/>
  <c r="G87" i="106"/>
  <c r="S86" i="106"/>
  <c r="R86" i="106"/>
  <c r="Q86" i="106"/>
  <c r="P86" i="106"/>
  <c r="O86" i="106"/>
  <c r="N86" i="106"/>
  <c r="M86" i="106"/>
  <c r="L86" i="106"/>
  <c r="K86" i="106"/>
  <c r="S85" i="106"/>
  <c r="R85" i="106"/>
  <c r="Q85" i="106"/>
  <c r="P85" i="106"/>
  <c r="O85" i="106"/>
  <c r="N85" i="106"/>
  <c r="M85" i="106"/>
  <c r="L85" i="106"/>
  <c r="K85" i="106"/>
  <c r="H85" i="106"/>
  <c r="E85" i="106"/>
  <c r="G85" i="106"/>
  <c r="S84" i="106"/>
  <c r="R84" i="106"/>
  <c r="Q84" i="106"/>
  <c r="P84" i="106"/>
  <c r="O84" i="106"/>
  <c r="N84" i="106"/>
  <c r="M84" i="106"/>
  <c r="L84" i="106"/>
  <c r="K84" i="106"/>
  <c r="S83" i="106"/>
  <c r="R83" i="106"/>
  <c r="Q83" i="106"/>
  <c r="P83" i="106"/>
  <c r="O83" i="106"/>
  <c r="N83" i="106"/>
  <c r="M83" i="106"/>
  <c r="L83" i="106"/>
  <c r="K83" i="106"/>
  <c r="H83" i="106"/>
  <c r="G83" i="106"/>
  <c r="S82" i="106"/>
  <c r="R82" i="106"/>
  <c r="Q82" i="106"/>
  <c r="P82" i="106"/>
  <c r="O82" i="106"/>
  <c r="N82" i="106"/>
  <c r="M82" i="106"/>
  <c r="L82" i="106"/>
  <c r="K82" i="106"/>
  <c r="S81" i="106"/>
  <c r="R81" i="106"/>
  <c r="Q81" i="106"/>
  <c r="P81" i="106"/>
  <c r="O81" i="106"/>
  <c r="N81" i="106"/>
  <c r="M81" i="106"/>
  <c r="L81" i="106"/>
  <c r="K81" i="106"/>
  <c r="H81" i="106"/>
  <c r="G81" i="106"/>
  <c r="H63" i="106"/>
  <c r="AF80" i="106"/>
  <c r="AE80" i="106"/>
  <c r="AD80" i="106"/>
  <c r="AC80" i="106"/>
  <c r="AB80" i="106"/>
  <c r="AA80" i="106"/>
  <c r="Z80" i="106"/>
  <c r="Y80" i="106"/>
  <c r="V80" i="106"/>
  <c r="W80" i="106"/>
  <c r="X80" i="106"/>
  <c r="S80" i="106"/>
  <c r="R80" i="106"/>
  <c r="Q80" i="106"/>
  <c r="P80" i="106"/>
  <c r="O80" i="106"/>
  <c r="N80" i="106"/>
  <c r="M80" i="106"/>
  <c r="L80" i="106"/>
  <c r="K80" i="106"/>
  <c r="AF79" i="106"/>
  <c r="AE79" i="106"/>
  <c r="AD79" i="106"/>
  <c r="AC79" i="106"/>
  <c r="AB79" i="106"/>
  <c r="AA79" i="106"/>
  <c r="Z79" i="106"/>
  <c r="Y79" i="106"/>
  <c r="V79" i="106"/>
  <c r="W79" i="106"/>
  <c r="X79" i="106"/>
  <c r="S79" i="106"/>
  <c r="R79" i="106"/>
  <c r="Q79" i="106"/>
  <c r="P79" i="106"/>
  <c r="O79" i="106"/>
  <c r="N79" i="106"/>
  <c r="M79" i="106"/>
  <c r="L79" i="106"/>
  <c r="K79" i="106"/>
  <c r="H79" i="106"/>
  <c r="G79" i="106"/>
  <c r="AF78" i="106"/>
  <c r="AE78" i="106"/>
  <c r="AD78" i="106"/>
  <c r="AC78" i="106"/>
  <c r="AB78" i="106"/>
  <c r="AA78" i="106"/>
  <c r="Z78" i="106"/>
  <c r="Y78" i="106"/>
  <c r="V78" i="106"/>
  <c r="W78" i="106"/>
  <c r="X78" i="106"/>
  <c r="S78" i="106"/>
  <c r="R78" i="106"/>
  <c r="Q78" i="106"/>
  <c r="P78" i="106"/>
  <c r="O78" i="106"/>
  <c r="N78" i="106"/>
  <c r="M78" i="106"/>
  <c r="L78" i="106"/>
  <c r="K78" i="106"/>
  <c r="AF77" i="106"/>
  <c r="AE77" i="106"/>
  <c r="AD77" i="106"/>
  <c r="AC77" i="106"/>
  <c r="AB77" i="106"/>
  <c r="AA77" i="106"/>
  <c r="Z77" i="106"/>
  <c r="Y77" i="106"/>
  <c r="V77" i="106"/>
  <c r="W77" i="106"/>
  <c r="X77" i="106"/>
  <c r="S77" i="106"/>
  <c r="R77" i="106"/>
  <c r="Q77" i="106"/>
  <c r="P77" i="106"/>
  <c r="O77" i="106"/>
  <c r="N77" i="106"/>
  <c r="M77" i="106"/>
  <c r="L77" i="106"/>
  <c r="K77" i="106"/>
  <c r="B77" i="106"/>
  <c r="AF76" i="106"/>
  <c r="AE76" i="106"/>
  <c r="AD76" i="106"/>
  <c r="AC76" i="106"/>
  <c r="AB76" i="106"/>
  <c r="AA76" i="106"/>
  <c r="Z76" i="106"/>
  <c r="Y76" i="106"/>
  <c r="V76" i="106"/>
  <c r="W76" i="106"/>
  <c r="X76" i="106"/>
  <c r="S76" i="106"/>
  <c r="R76" i="106"/>
  <c r="Q76" i="106"/>
  <c r="P76" i="106"/>
  <c r="O76" i="106"/>
  <c r="N76" i="106"/>
  <c r="M76" i="106"/>
  <c r="L76" i="106"/>
  <c r="K76" i="106"/>
  <c r="G68" i="106"/>
  <c r="C54" i="106"/>
  <c r="C73" i="106"/>
  <c r="C55" i="106"/>
  <c r="C74" i="106"/>
  <c r="D73" i="106"/>
  <c r="H53" i="106"/>
  <c r="E72" i="106"/>
  <c r="F72" i="106"/>
  <c r="H54" i="106"/>
  <c r="E73" i="106"/>
  <c r="F73" i="106"/>
  <c r="B76" i="106"/>
  <c r="AF75" i="106"/>
  <c r="AE75" i="106"/>
  <c r="AD75" i="106"/>
  <c r="AC75" i="106"/>
  <c r="AB75" i="106"/>
  <c r="AA75" i="106"/>
  <c r="Z75" i="106"/>
  <c r="Y75" i="106"/>
  <c r="V75" i="106"/>
  <c r="W75" i="106"/>
  <c r="X75" i="106"/>
  <c r="S75" i="106"/>
  <c r="R75" i="106"/>
  <c r="Q75" i="106"/>
  <c r="P75" i="106"/>
  <c r="O75" i="106"/>
  <c r="N75" i="106"/>
  <c r="M75" i="106"/>
  <c r="L75" i="106"/>
  <c r="K75" i="106"/>
  <c r="B75" i="106"/>
  <c r="AF74" i="106"/>
  <c r="AE74" i="106"/>
  <c r="AD74" i="106"/>
  <c r="AC74" i="106"/>
  <c r="AB74" i="106"/>
  <c r="AA74" i="106"/>
  <c r="Z74" i="106"/>
  <c r="Y74" i="106"/>
  <c r="V74" i="106"/>
  <c r="W74" i="106"/>
  <c r="X74" i="106"/>
  <c r="S74" i="106"/>
  <c r="R74" i="106"/>
  <c r="Q74" i="106"/>
  <c r="P74" i="106"/>
  <c r="O74" i="106"/>
  <c r="N74" i="106"/>
  <c r="M74" i="106"/>
  <c r="L74" i="106"/>
  <c r="K74" i="106"/>
  <c r="H55" i="106"/>
  <c r="E74" i="106"/>
  <c r="B74" i="106"/>
  <c r="AF73" i="106"/>
  <c r="AE73" i="106"/>
  <c r="AD73" i="106"/>
  <c r="AC73" i="106"/>
  <c r="AB73" i="106"/>
  <c r="AA73" i="106"/>
  <c r="Z73" i="106"/>
  <c r="Y73" i="106"/>
  <c r="V73" i="106"/>
  <c r="W73" i="106"/>
  <c r="X73" i="106"/>
  <c r="S73" i="106"/>
  <c r="R73" i="106"/>
  <c r="Q73" i="106"/>
  <c r="P73" i="106"/>
  <c r="O73" i="106"/>
  <c r="N73" i="106"/>
  <c r="M73" i="106"/>
  <c r="L73" i="106"/>
  <c r="K73" i="106"/>
  <c r="B54" i="106"/>
  <c r="B73" i="106"/>
  <c r="AF72" i="106"/>
  <c r="AE72" i="106"/>
  <c r="AD72" i="106"/>
  <c r="AC72" i="106"/>
  <c r="AB72" i="106"/>
  <c r="AA72" i="106"/>
  <c r="Z72" i="106"/>
  <c r="Y72" i="106"/>
  <c r="V72" i="106"/>
  <c r="W72" i="106"/>
  <c r="X72" i="106"/>
  <c r="S72" i="106"/>
  <c r="R72" i="106"/>
  <c r="Q72" i="106"/>
  <c r="P72" i="106"/>
  <c r="O72" i="106"/>
  <c r="N72" i="106"/>
  <c r="M72" i="106"/>
  <c r="L72" i="106"/>
  <c r="K72" i="106"/>
  <c r="C53" i="106"/>
  <c r="C72" i="106"/>
  <c r="D72" i="106"/>
  <c r="B53" i="106"/>
  <c r="B72" i="106"/>
  <c r="AF71" i="106"/>
  <c r="AE71" i="106"/>
  <c r="AD71" i="106"/>
  <c r="AC71" i="106"/>
  <c r="AB71" i="106"/>
  <c r="AA71" i="106"/>
  <c r="Z71" i="106"/>
  <c r="Y71" i="106"/>
  <c r="V71" i="106"/>
  <c r="W71" i="106"/>
  <c r="X71" i="106"/>
  <c r="S71" i="106"/>
  <c r="R71" i="106"/>
  <c r="Q71" i="106"/>
  <c r="P71" i="106"/>
  <c r="O71" i="106"/>
  <c r="N71" i="106"/>
  <c r="M71" i="106"/>
  <c r="L71" i="106"/>
  <c r="K71" i="106"/>
  <c r="AF70" i="106"/>
  <c r="AE70" i="106"/>
  <c r="AD70" i="106"/>
  <c r="AC70" i="106"/>
  <c r="AB70" i="106"/>
  <c r="AA70" i="106"/>
  <c r="Z70" i="106"/>
  <c r="Y70" i="106"/>
  <c r="V70" i="106"/>
  <c r="W70" i="106"/>
  <c r="X70" i="106"/>
  <c r="S70" i="106"/>
  <c r="R70" i="106"/>
  <c r="Q70" i="106"/>
  <c r="P70" i="106"/>
  <c r="O70" i="106"/>
  <c r="N70" i="106"/>
  <c r="M70" i="106"/>
  <c r="L70" i="106"/>
  <c r="K70" i="106"/>
  <c r="G66" i="106"/>
  <c r="AF69" i="106"/>
  <c r="AE69" i="106"/>
  <c r="AD69" i="106"/>
  <c r="AC69" i="106"/>
  <c r="AB69" i="106"/>
  <c r="AA69" i="106"/>
  <c r="Z69" i="106"/>
  <c r="Y69" i="106"/>
  <c r="V69" i="106"/>
  <c r="W69" i="106"/>
  <c r="X69" i="106"/>
  <c r="S69" i="106"/>
  <c r="R69" i="106"/>
  <c r="Q69" i="106"/>
  <c r="P69" i="106"/>
  <c r="O69" i="106"/>
  <c r="N69" i="106"/>
  <c r="M69" i="106"/>
  <c r="L69" i="106"/>
  <c r="K69" i="106"/>
  <c r="AF68" i="106"/>
  <c r="AE68" i="106"/>
  <c r="AD68" i="106"/>
  <c r="AC68" i="106"/>
  <c r="AB68" i="106"/>
  <c r="AA68" i="106"/>
  <c r="Z68" i="106"/>
  <c r="Y68" i="106"/>
  <c r="V68" i="106"/>
  <c r="W68" i="106"/>
  <c r="X68" i="106"/>
  <c r="S68" i="106"/>
  <c r="R68" i="106"/>
  <c r="Q68" i="106"/>
  <c r="P68" i="106"/>
  <c r="O68" i="106"/>
  <c r="N68" i="106"/>
  <c r="M68" i="106"/>
  <c r="L68" i="106"/>
  <c r="K68" i="106"/>
  <c r="AF67" i="106"/>
  <c r="AE67" i="106"/>
  <c r="AD67" i="106"/>
  <c r="AC67" i="106"/>
  <c r="AB67" i="106"/>
  <c r="AA67" i="106"/>
  <c r="Z67" i="106"/>
  <c r="Y67" i="106"/>
  <c r="V67" i="106"/>
  <c r="W67" i="106"/>
  <c r="X67" i="106"/>
  <c r="S67" i="106"/>
  <c r="R67" i="106"/>
  <c r="Q67" i="106"/>
  <c r="P67" i="106"/>
  <c r="O67" i="106"/>
  <c r="N67" i="106"/>
  <c r="M67" i="106"/>
  <c r="L67" i="106"/>
  <c r="K67" i="106"/>
  <c r="G53" i="106"/>
  <c r="C56" i="106"/>
  <c r="B56" i="106"/>
  <c r="E56" i="106"/>
  <c r="G56" i="106"/>
  <c r="C57" i="106"/>
  <c r="B57" i="106"/>
  <c r="C58" i="106"/>
  <c r="B58" i="106"/>
  <c r="C59" i="106"/>
  <c r="B59" i="106"/>
  <c r="C60" i="106"/>
  <c r="B60" i="106"/>
  <c r="C61" i="106"/>
  <c r="B61" i="106"/>
  <c r="E57" i="106"/>
  <c r="G57" i="106"/>
  <c r="E58" i="106"/>
  <c r="G58" i="106"/>
  <c r="E59" i="106"/>
  <c r="G59" i="106"/>
  <c r="E60" i="106"/>
  <c r="G60" i="106"/>
  <c r="E61" i="106"/>
  <c r="G61" i="106"/>
  <c r="F53" i="106"/>
  <c r="B62" i="106"/>
  <c r="B63" i="106"/>
  <c r="B64" i="106"/>
  <c r="F54" i="106"/>
  <c r="F55" i="106"/>
  <c r="H66" i="106"/>
  <c r="H67" i="106"/>
  <c r="G67" i="106"/>
  <c r="B65" i="106"/>
  <c r="B66" i="106"/>
  <c r="F65" i="106"/>
  <c r="F66" i="106"/>
  <c r="F67" i="106"/>
  <c r="B67" i="106"/>
  <c r="AF66" i="106"/>
  <c r="AE66" i="106"/>
  <c r="AD66" i="106"/>
  <c r="AC66" i="106"/>
  <c r="AB66" i="106"/>
  <c r="AA66" i="106"/>
  <c r="Z66" i="106"/>
  <c r="Y66" i="106"/>
  <c r="V66" i="106"/>
  <c r="W66" i="106"/>
  <c r="X66" i="106"/>
  <c r="S66" i="106"/>
  <c r="R66" i="106"/>
  <c r="Q66" i="106"/>
  <c r="P66" i="106"/>
  <c r="O66" i="106"/>
  <c r="N66" i="106"/>
  <c r="M66" i="106"/>
  <c r="L66" i="106"/>
  <c r="K66" i="106"/>
  <c r="C66" i="106"/>
  <c r="AF65" i="106"/>
  <c r="AE65" i="106"/>
  <c r="AD65" i="106"/>
  <c r="AC65" i="106"/>
  <c r="AB65" i="106"/>
  <c r="AA65" i="106"/>
  <c r="Z65" i="106"/>
  <c r="Y65" i="106"/>
  <c r="V65" i="106"/>
  <c r="W65" i="106"/>
  <c r="X65" i="106"/>
  <c r="S65" i="106"/>
  <c r="R65" i="106"/>
  <c r="Q65" i="106"/>
  <c r="P65" i="106"/>
  <c r="O65" i="106"/>
  <c r="N65" i="106"/>
  <c r="M65" i="106"/>
  <c r="L65" i="106"/>
  <c r="K65" i="106"/>
  <c r="H65" i="106"/>
  <c r="G65" i="106"/>
  <c r="C65" i="106"/>
  <c r="AF64" i="106"/>
  <c r="AE64" i="106"/>
  <c r="AD64" i="106"/>
  <c r="AC64" i="106"/>
  <c r="AB64" i="106"/>
  <c r="AA64" i="106"/>
  <c r="Z64" i="106"/>
  <c r="Y64" i="106"/>
  <c r="V64" i="106"/>
  <c r="W64" i="106"/>
  <c r="X64" i="106"/>
  <c r="S64" i="106"/>
  <c r="R64" i="106"/>
  <c r="Q64" i="106"/>
  <c r="P64" i="106"/>
  <c r="O64" i="106"/>
  <c r="N64" i="106"/>
  <c r="M64" i="106"/>
  <c r="L64" i="106"/>
  <c r="K64" i="106"/>
  <c r="G64" i="106"/>
  <c r="E64" i="106"/>
  <c r="C64" i="106"/>
  <c r="AF63" i="106"/>
  <c r="AE63" i="106"/>
  <c r="AD63" i="106"/>
  <c r="AC63" i="106"/>
  <c r="AB63" i="106"/>
  <c r="AA63" i="106"/>
  <c r="Z63" i="106"/>
  <c r="Y63" i="106"/>
  <c r="V63" i="106"/>
  <c r="W63" i="106"/>
  <c r="X63" i="106"/>
  <c r="S63" i="106"/>
  <c r="R63" i="106"/>
  <c r="Q63" i="106"/>
  <c r="P63" i="106"/>
  <c r="O63" i="106"/>
  <c r="N63" i="106"/>
  <c r="M63" i="106"/>
  <c r="L63" i="106"/>
  <c r="K63" i="106"/>
  <c r="D53" i="106"/>
  <c r="E53" i="106"/>
  <c r="D54" i="106"/>
  <c r="E54" i="106"/>
  <c r="D55" i="106"/>
  <c r="E55" i="106"/>
  <c r="D63" i="106"/>
  <c r="C63" i="106"/>
  <c r="AF62" i="106"/>
  <c r="AE62" i="106"/>
  <c r="AD62" i="106"/>
  <c r="AC62" i="106"/>
  <c r="AB62" i="106"/>
  <c r="AA62" i="106"/>
  <c r="Z62" i="106"/>
  <c r="Y62" i="106"/>
  <c r="V62" i="106"/>
  <c r="W62" i="106"/>
  <c r="X62" i="106"/>
  <c r="S62" i="106"/>
  <c r="R62" i="106"/>
  <c r="Q62" i="106"/>
  <c r="P62" i="106"/>
  <c r="O62" i="106"/>
  <c r="N62" i="106"/>
  <c r="M62" i="106"/>
  <c r="L62" i="106"/>
  <c r="K62" i="106"/>
  <c r="AF61" i="106"/>
  <c r="AE61" i="106"/>
  <c r="AD61" i="106"/>
  <c r="AC61" i="106"/>
  <c r="AB61" i="106"/>
  <c r="AA61" i="106"/>
  <c r="Z61" i="106"/>
  <c r="Y61" i="106"/>
  <c r="V61" i="106"/>
  <c r="W61" i="106"/>
  <c r="X61" i="106"/>
  <c r="S61" i="106"/>
  <c r="R61" i="106"/>
  <c r="Q61" i="106"/>
  <c r="P61" i="106"/>
  <c r="O61" i="106"/>
  <c r="N61" i="106"/>
  <c r="M61" i="106"/>
  <c r="L61" i="106"/>
  <c r="K61" i="106"/>
  <c r="H61" i="106"/>
  <c r="AF60" i="106"/>
  <c r="AE60" i="106"/>
  <c r="AD60" i="106"/>
  <c r="AC60" i="106"/>
  <c r="AB60" i="106"/>
  <c r="AA60" i="106"/>
  <c r="Z60" i="106"/>
  <c r="Y60" i="106"/>
  <c r="V60" i="106"/>
  <c r="W60" i="106"/>
  <c r="X60" i="106"/>
  <c r="S60" i="106"/>
  <c r="R60" i="106"/>
  <c r="Q60" i="106"/>
  <c r="P60" i="106"/>
  <c r="O60" i="106"/>
  <c r="N60" i="106"/>
  <c r="M60" i="106"/>
  <c r="L60" i="106"/>
  <c r="K60" i="106"/>
  <c r="H60" i="106"/>
  <c r="AF59" i="106"/>
  <c r="AE59" i="106"/>
  <c r="AD59" i="106"/>
  <c r="AC59" i="106"/>
  <c r="AB59" i="106"/>
  <c r="AA59" i="106"/>
  <c r="Z59" i="106"/>
  <c r="Y59" i="106"/>
  <c r="V59" i="106"/>
  <c r="W59" i="106"/>
  <c r="X59" i="106"/>
  <c r="S59" i="106"/>
  <c r="R59" i="106"/>
  <c r="Q59" i="106"/>
  <c r="P59" i="106"/>
  <c r="O59" i="106"/>
  <c r="N59" i="106"/>
  <c r="M59" i="106"/>
  <c r="L59" i="106"/>
  <c r="K59" i="106"/>
  <c r="H59" i="106"/>
  <c r="AF58" i="106"/>
  <c r="AE58" i="106"/>
  <c r="AD58" i="106"/>
  <c r="AC58" i="106"/>
  <c r="AB58" i="106"/>
  <c r="AA58" i="106"/>
  <c r="Z58" i="106"/>
  <c r="Y58" i="106"/>
  <c r="V58" i="106"/>
  <c r="W58" i="106"/>
  <c r="X58" i="106"/>
  <c r="S58" i="106"/>
  <c r="R58" i="106"/>
  <c r="Q58" i="106"/>
  <c r="P58" i="106"/>
  <c r="O58" i="106"/>
  <c r="N58" i="106"/>
  <c r="M58" i="106"/>
  <c r="L58" i="106"/>
  <c r="K58" i="106"/>
  <c r="H58" i="106"/>
  <c r="AF57" i="106"/>
  <c r="AE57" i="106"/>
  <c r="AD57" i="106"/>
  <c r="AC57" i="106"/>
  <c r="AB57" i="106"/>
  <c r="AA57" i="106"/>
  <c r="Z57" i="106"/>
  <c r="Y57" i="106"/>
  <c r="V57" i="106"/>
  <c r="W57" i="106"/>
  <c r="X57" i="106"/>
  <c r="S57" i="106"/>
  <c r="R57" i="106"/>
  <c r="Q57" i="106"/>
  <c r="P57" i="106"/>
  <c r="O57" i="106"/>
  <c r="N57" i="106"/>
  <c r="M57" i="106"/>
  <c r="L57" i="106"/>
  <c r="K57" i="106"/>
  <c r="H57" i="106"/>
  <c r="AF56" i="106"/>
  <c r="AE56" i="106"/>
  <c r="AD56" i="106"/>
  <c r="AC56" i="106"/>
  <c r="AB56" i="106"/>
  <c r="AA56" i="106"/>
  <c r="Z56" i="106"/>
  <c r="Y56" i="106"/>
  <c r="V56" i="106"/>
  <c r="W56" i="106"/>
  <c r="X56" i="106"/>
  <c r="S56" i="106"/>
  <c r="R56" i="106"/>
  <c r="Q56" i="106"/>
  <c r="P56" i="106"/>
  <c r="O56" i="106"/>
  <c r="N56" i="106"/>
  <c r="M56" i="106"/>
  <c r="L56" i="106"/>
  <c r="K56" i="106"/>
  <c r="H56" i="106"/>
  <c r="AF55" i="106"/>
  <c r="AE55" i="106"/>
  <c r="AD55" i="106"/>
  <c r="AC55" i="106"/>
  <c r="AB55" i="106"/>
  <c r="AA55" i="106"/>
  <c r="Z55" i="106"/>
  <c r="Y55" i="106"/>
  <c r="V55" i="106"/>
  <c r="W55" i="106"/>
  <c r="X55" i="106"/>
  <c r="S55" i="106"/>
  <c r="R55" i="106"/>
  <c r="Q55" i="106"/>
  <c r="P55" i="106"/>
  <c r="O55" i="106"/>
  <c r="N55" i="106"/>
  <c r="M55" i="106"/>
  <c r="L55" i="106"/>
  <c r="K55" i="106"/>
  <c r="AF54" i="106"/>
  <c r="AE54" i="106"/>
  <c r="AD54" i="106"/>
  <c r="AC54" i="106"/>
  <c r="AB54" i="106"/>
  <c r="AA54" i="106"/>
  <c r="Z54" i="106"/>
  <c r="Y54" i="106"/>
  <c r="V54" i="106"/>
  <c r="W54" i="106"/>
  <c r="X54" i="106"/>
  <c r="S54" i="106"/>
  <c r="R54" i="106"/>
  <c r="Q54" i="106"/>
  <c r="P54" i="106"/>
  <c r="O54" i="106"/>
  <c r="N54" i="106"/>
  <c r="M54" i="106"/>
  <c r="L54" i="106"/>
  <c r="K54" i="106"/>
  <c r="AF53" i="106"/>
  <c r="AE53" i="106"/>
  <c r="AD53" i="106"/>
  <c r="AC53" i="106"/>
  <c r="AB53" i="106"/>
  <c r="AA53" i="106"/>
  <c r="Z53" i="106"/>
  <c r="Y53" i="106"/>
  <c r="V53" i="106"/>
  <c r="W53" i="106"/>
  <c r="X53" i="106"/>
  <c r="S53" i="106"/>
  <c r="R53" i="106"/>
  <c r="Q53" i="106"/>
  <c r="P53" i="106"/>
  <c r="O53" i="106"/>
  <c r="N53" i="106"/>
  <c r="M53" i="106"/>
  <c r="L53" i="106"/>
  <c r="K53" i="106"/>
  <c r="Y52" i="106"/>
  <c r="Z52" i="106"/>
  <c r="AA52" i="106"/>
  <c r="AB52" i="106"/>
  <c r="AC52" i="106"/>
  <c r="AD52" i="106"/>
  <c r="AE52" i="106"/>
  <c r="AF52" i="106"/>
  <c r="V52" i="106"/>
  <c r="W52" i="106"/>
  <c r="X52" i="106"/>
  <c r="AG52" i="106"/>
  <c r="S52" i="106"/>
  <c r="R52" i="106"/>
  <c r="Q52" i="106"/>
  <c r="P52" i="106"/>
  <c r="O52" i="106"/>
  <c r="N52" i="106"/>
  <c r="M52" i="106"/>
  <c r="L52" i="106"/>
  <c r="K52" i="106"/>
  <c r="B51" i="106"/>
  <c r="A51" i="105"/>
  <c r="B101" i="105"/>
  <c r="B96" i="105"/>
  <c r="B97" i="105"/>
  <c r="B98" i="105"/>
  <c r="B99" i="105"/>
  <c r="B100" i="105"/>
  <c r="D101" i="105"/>
  <c r="E101" i="105"/>
  <c r="B94" i="105"/>
  <c r="C101" i="105"/>
  <c r="F101" i="105"/>
  <c r="D100" i="105"/>
  <c r="E100" i="105"/>
  <c r="C100" i="105"/>
  <c r="F100" i="105"/>
  <c r="D99" i="105"/>
  <c r="E99" i="105"/>
  <c r="C99" i="105"/>
  <c r="F99" i="105"/>
  <c r="D98" i="105"/>
  <c r="E98" i="105"/>
  <c r="C98" i="105"/>
  <c r="F98" i="105"/>
  <c r="D97" i="105"/>
  <c r="E97" i="105"/>
  <c r="C97" i="105"/>
  <c r="F97" i="105"/>
  <c r="D96" i="105"/>
  <c r="E96" i="105"/>
  <c r="G96" i="105"/>
  <c r="C96" i="105"/>
  <c r="F96" i="105"/>
  <c r="B95" i="105"/>
  <c r="C77" i="105"/>
  <c r="E77" i="105"/>
  <c r="F77" i="105"/>
  <c r="G77" i="105"/>
  <c r="D77" i="105"/>
  <c r="B79" i="105"/>
  <c r="H77" i="105"/>
  <c r="B78" i="105"/>
  <c r="C78" i="105"/>
  <c r="C79" i="105"/>
  <c r="D79" i="105"/>
  <c r="D80" i="105"/>
  <c r="B81" i="105"/>
  <c r="B80" i="105"/>
  <c r="C80" i="105"/>
  <c r="C81" i="105"/>
  <c r="D81" i="105"/>
  <c r="B83" i="105"/>
  <c r="B82" i="105"/>
  <c r="C82" i="105"/>
  <c r="C83" i="105"/>
  <c r="D83" i="105"/>
  <c r="B85" i="105"/>
  <c r="B84" i="105"/>
  <c r="C84" i="105"/>
  <c r="C85" i="105"/>
  <c r="D85" i="105"/>
  <c r="B87" i="105"/>
  <c r="B86" i="105"/>
  <c r="C86" i="105"/>
  <c r="C87" i="105"/>
  <c r="D87" i="105"/>
  <c r="D92" i="105"/>
  <c r="B89" i="105"/>
  <c r="B88" i="105"/>
  <c r="C88" i="105"/>
  <c r="C89" i="105"/>
  <c r="D89" i="105"/>
  <c r="B91" i="105"/>
  <c r="B90" i="105"/>
  <c r="C90" i="105"/>
  <c r="C91" i="105"/>
  <c r="D91" i="105"/>
  <c r="E92" i="105"/>
  <c r="C92" i="105"/>
  <c r="F92" i="105"/>
  <c r="S91" i="105"/>
  <c r="R91" i="105"/>
  <c r="Q91" i="105"/>
  <c r="P91" i="105"/>
  <c r="O91" i="105"/>
  <c r="N91" i="105"/>
  <c r="M91" i="105"/>
  <c r="L91" i="105"/>
  <c r="K91" i="105"/>
  <c r="H91" i="105"/>
  <c r="G91" i="105"/>
  <c r="S90" i="105"/>
  <c r="R90" i="105"/>
  <c r="Q90" i="105"/>
  <c r="P90" i="105"/>
  <c r="O90" i="105"/>
  <c r="N90" i="105"/>
  <c r="M90" i="105"/>
  <c r="L90" i="105"/>
  <c r="K90" i="105"/>
  <c r="S89" i="105"/>
  <c r="R89" i="105"/>
  <c r="Q89" i="105"/>
  <c r="P89" i="105"/>
  <c r="O89" i="105"/>
  <c r="N89" i="105"/>
  <c r="M89" i="105"/>
  <c r="L89" i="105"/>
  <c r="K89" i="105"/>
  <c r="H89" i="105"/>
  <c r="H88" i="105"/>
  <c r="G89" i="105"/>
  <c r="S88" i="105"/>
  <c r="R88" i="105"/>
  <c r="Q88" i="105"/>
  <c r="P88" i="105"/>
  <c r="O88" i="105"/>
  <c r="N88" i="105"/>
  <c r="M88" i="105"/>
  <c r="L88" i="105"/>
  <c r="K88" i="105"/>
  <c r="S87" i="105"/>
  <c r="R87" i="105"/>
  <c r="Q87" i="105"/>
  <c r="P87" i="105"/>
  <c r="O87" i="105"/>
  <c r="N87" i="105"/>
  <c r="M87" i="105"/>
  <c r="L87" i="105"/>
  <c r="K87" i="105"/>
  <c r="H87" i="105"/>
  <c r="G87" i="105"/>
  <c r="S86" i="105"/>
  <c r="R86" i="105"/>
  <c r="Q86" i="105"/>
  <c r="P86" i="105"/>
  <c r="O86" i="105"/>
  <c r="N86" i="105"/>
  <c r="M86" i="105"/>
  <c r="L86" i="105"/>
  <c r="K86" i="105"/>
  <c r="S85" i="105"/>
  <c r="R85" i="105"/>
  <c r="Q85" i="105"/>
  <c r="P85" i="105"/>
  <c r="O85" i="105"/>
  <c r="N85" i="105"/>
  <c r="M85" i="105"/>
  <c r="L85" i="105"/>
  <c r="K85" i="105"/>
  <c r="H85" i="105"/>
  <c r="E85" i="105"/>
  <c r="G85" i="105"/>
  <c r="S84" i="105"/>
  <c r="R84" i="105"/>
  <c r="Q84" i="105"/>
  <c r="P84" i="105"/>
  <c r="O84" i="105"/>
  <c r="N84" i="105"/>
  <c r="M84" i="105"/>
  <c r="L84" i="105"/>
  <c r="K84" i="105"/>
  <c r="S83" i="105"/>
  <c r="R83" i="105"/>
  <c r="Q83" i="105"/>
  <c r="P83" i="105"/>
  <c r="O83" i="105"/>
  <c r="N83" i="105"/>
  <c r="M83" i="105"/>
  <c r="L83" i="105"/>
  <c r="K83" i="105"/>
  <c r="H83" i="105"/>
  <c r="G83" i="105"/>
  <c r="S82" i="105"/>
  <c r="R82" i="105"/>
  <c r="Q82" i="105"/>
  <c r="P82" i="105"/>
  <c r="O82" i="105"/>
  <c r="N82" i="105"/>
  <c r="M82" i="105"/>
  <c r="L82" i="105"/>
  <c r="K82" i="105"/>
  <c r="S81" i="105"/>
  <c r="R81" i="105"/>
  <c r="Q81" i="105"/>
  <c r="P81" i="105"/>
  <c r="O81" i="105"/>
  <c r="N81" i="105"/>
  <c r="M81" i="105"/>
  <c r="L81" i="105"/>
  <c r="K81" i="105"/>
  <c r="H81" i="105"/>
  <c r="G81" i="105"/>
  <c r="H63" i="105"/>
  <c r="AF80" i="105"/>
  <c r="AE80" i="105"/>
  <c r="AD80" i="105"/>
  <c r="AC80" i="105"/>
  <c r="AB80" i="105"/>
  <c r="AA80" i="105"/>
  <c r="Z80" i="105"/>
  <c r="Y80" i="105"/>
  <c r="V80" i="105"/>
  <c r="W80" i="105"/>
  <c r="X80" i="105"/>
  <c r="S80" i="105"/>
  <c r="R80" i="105"/>
  <c r="Q80" i="105"/>
  <c r="P80" i="105"/>
  <c r="O80" i="105"/>
  <c r="N80" i="105"/>
  <c r="M80" i="105"/>
  <c r="L80" i="105"/>
  <c r="K80" i="105"/>
  <c r="AF79" i="105"/>
  <c r="AE79" i="105"/>
  <c r="AD79" i="105"/>
  <c r="AC79" i="105"/>
  <c r="AB79" i="105"/>
  <c r="AA79" i="105"/>
  <c r="Z79" i="105"/>
  <c r="Y79" i="105"/>
  <c r="V79" i="105"/>
  <c r="W79" i="105"/>
  <c r="X79" i="105"/>
  <c r="S79" i="105"/>
  <c r="R79" i="105"/>
  <c r="Q79" i="105"/>
  <c r="P79" i="105"/>
  <c r="O79" i="105"/>
  <c r="N79" i="105"/>
  <c r="M79" i="105"/>
  <c r="L79" i="105"/>
  <c r="K79" i="105"/>
  <c r="H79" i="105"/>
  <c r="G79" i="105"/>
  <c r="AF78" i="105"/>
  <c r="AE78" i="105"/>
  <c r="AD78" i="105"/>
  <c r="AC78" i="105"/>
  <c r="AB78" i="105"/>
  <c r="AA78" i="105"/>
  <c r="Z78" i="105"/>
  <c r="Y78" i="105"/>
  <c r="V78" i="105"/>
  <c r="W78" i="105"/>
  <c r="X78" i="105"/>
  <c r="S78" i="105"/>
  <c r="R78" i="105"/>
  <c r="Q78" i="105"/>
  <c r="P78" i="105"/>
  <c r="O78" i="105"/>
  <c r="N78" i="105"/>
  <c r="M78" i="105"/>
  <c r="L78" i="105"/>
  <c r="K78" i="105"/>
  <c r="AF77" i="105"/>
  <c r="AE77" i="105"/>
  <c r="AD77" i="105"/>
  <c r="AC77" i="105"/>
  <c r="AB77" i="105"/>
  <c r="AA77" i="105"/>
  <c r="Z77" i="105"/>
  <c r="Y77" i="105"/>
  <c r="V77" i="105"/>
  <c r="W77" i="105"/>
  <c r="X77" i="105"/>
  <c r="S77" i="105"/>
  <c r="R77" i="105"/>
  <c r="Q77" i="105"/>
  <c r="P77" i="105"/>
  <c r="O77" i="105"/>
  <c r="N77" i="105"/>
  <c r="M77" i="105"/>
  <c r="L77" i="105"/>
  <c r="K77" i="105"/>
  <c r="B77" i="105"/>
  <c r="AF76" i="105"/>
  <c r="AE76" i="105"/>
  <c r="AD76" i="105"/>
  <c r="AC76" i="105"/>
  <c r="AB76" i="105"/>
  <c r="AA76" i="105"/>
  <c r="Z76" i="105"/>
  <c r="Y76" i="105"/>
  <c r="V76" i="105"/>
  <c r="W76" i="105"/>
  <c r="X76" i="105"/>
  <c r="S76" i="105"/>
  <c r="R76" i="105"/>
  <c r="Q76" i="105"/>
  <c r="P76" i="105"/>
  <c r="O76" i="105"/>
  <c r="N76" i="105"/>
  <c r="M76" i="105"/>
  <c r="L76" i="105"/>
  <c r="K76" i="105"/>
  <c r="G68" i="105"/>
  <c r="C54" i="105"/>
  <c r="C73" i="105"/>
  <c r="C55" i="105"/>
  <c r="C74" i="105"/>
  <c r="D73" i="105"/>
  <c r="H53" i="105"/>
  <c r="E72" i="105"/>
  <c r="F72" i="105"/>
  <c r="H54" i="105"/>
  <c r="E73" i="105"/>
  <c r="F73" i="105"/>
  <c r="B76" i="105"/>
  <c r="AF75" i="105"/>
  <c r="AE75" i="105"/>
  <c r="AD75" i="105"/>
  <c r="AC75" i="105"/>
  <c r="AB75" i="105"/>
  <c r="AA75" i="105"/>
  <c r="Z75" i="105"/>
  <c r="Y75" i="105"/>
  <c r="V75" i="105"/>
  <c r="W75" i="105"/>
  <c r="X75" i="105"/>
  <c r="S75" i="105"/>
  <c r="R75" i="105"/>
  <c r="Q75" i="105"/>
  <c r="P75" i="105"/>
  <c r="O75" i="105"/>
  <c r="N75" i="105"/>
  <c r="M75" i="105"/>
  <c r="L75" i="105"/>
  <c r="K75" i="105"/>
  <c r="B75" i="105"/>
  <c r="AF74" i="105"/>
  <c r="AE74" i="105"/>
  <c r="AD74" i="105"/>
  <c r="AC74" i="105"/>
  <c r="AB74" i="105"/>
  <c r="AA74" i="105"/>
  <c r="Z74" i="105"/>
  <c r="Y74" i="105"/>
  <c r="V74" i="105"/>
  <c r="W74" i="105"/>
  <c r="X74" i="105"/>
  <c r="S74" i="105"/>
  <c r="R74" i="105"/>
  <c r="Q74" i="105"/>
  <c r="P74" i="105"/>
  <c r="O74" i="105"/>
  <c r="N74" i="105"/>
  <c r="M74" i="105"/>
  <c r="L74" i="105"/>
  <c r="K74" i="105"/>
  <c r="H55" i="105"/>
  <c r="E74" i="105"/>
  <c r="B55" i="105"/>
  <c r="B74" i="105"/>
  <c r="AF73" i="105"/>
  <c r="AE73" i="105"/>
  <c r="AD73" i="105"/>
  <c r="AC73" i="105"/>
  <c r="AB73" i="105"/>
  <c r="AA73" i="105"/>
  <c r="Z73" i="105"/>
  <c r="Y73" i="105"/>
  <c r="V73" i="105"/>
  <c r="W73" i="105"/>
  <c r="X73" i="105"/>
  <c r="S73" i="105"/>
  <c r="R73" i="105"/>
  <c r="Q73" i="105"/>
  <c r="P73" i="105"/>
  <c r="O73" i="105"/>
  <c r="N73" i="105"/>
  <c r="M73" i="105"/>
  <c r="L73" i="105"/>
  <c r="K73" i="105"/>
  <c r="B54" i="105"/>
  <c r="B73" i="105"/>
  <c r="AF72" i="105"/>
  <c r="AE72" i="105"/>
  <c r="AD72" i="105"/>
  <c r="AC72" i="105"/>
  <c r="AB72" i="105"/>
  <c r="AA72" i="105"/>
  <c r="Z72" i="105"/>
  <c r="Y72" i="105"/>
  <c r="V72" i="105"/>
  <c r="W72" i="105"/>
  <c r="X72" i="105"/>
  <c r="S72" i="105"/>
  <c r="R72" i="105"/>
  <c r="Q72" i="105"/>
  <c r="P72" i="105"/>
  <c r="O72" i="105"/>
  <c r="N72" i="105"/>
  <c r="M72" i="105"/>
  <c r="L72" i="105"/>
  <c r="K72" i="105"/>
  <c r="C53" i="105"/>
  <c r="C72" i="105"/>
  <c r="D72" i="105"/>
  <c r="B53" i="105"/>
  <c r="B72" i="105"/>
  <c r="AF71" i="105"/>
  <c r="AE71" i="105"/>
  <c r="AD71" i="105"/>
  <c r="AC71" i="105"/>
  <c r="AB71" i="105"/>
  <c r="AA71" i="105"/>
  <c r="Z71" i="105"/>
  <c r="Y71" i="105"/>
  <c r="V71" i="105"/>
  <c r="W71" i="105"/>
  <c r="X71" i="105"/>
  <c r="S71" i="105"/>
  <c r="R71" i="105"/>
  <c r="Q71" i="105"/>
  <c r="P71" i="105"/>
  <c r="O71" i="105"/>
  <c r="N71" i="105"/>
  <c r="M71" i="105"/>
  <c r="L71" i="105"/>
  <c r="K71" i="105"/>
  <c r="AF70" i="105"/>
  <c r="AE70" i="105"/>
  <c r="AD70" i="105"/>
  <c r="AC70" i="105"/>
  <c r="AB70" i="105"/>
  <c r="AA70" i="105"/>
  <c r="Z70" i="105"/>
  <c r="Y70" i="105"/>
  <c r="V70" i="105"/>
  <c r="W70" i="105"/>
  <c r="X70" i="105"/>
  <c r="S70" i="105"/>
  <c r="R70" i="105"/>
  <c r="Q70" i="105"/>
  <c r="P70" i="105"/>
  <c r="O70" i="105"/>
  <c r="N70" i="105"/>
  <c r="M70" i="105"/>
  <c r="L70" i="105"/>
  <c r="K70" i="105"/>
  <c r="G66" i="105"/>
  <c r="AF69" i="105"/>
  <c r="AE69" i="105"/>
  <c r="AD69" i="105"/>
  <c r="AC69" i="105"/>
  <c r="AB69" i="105"/>
  <c r="AA69" i="105"/>
  <c r="Z69" i="105"/>
  <c r="Y69" i="105"/>
  <c r="V69" i="105"/>
  <c r="W69" i="105"/>
  <c r="X69" i="105"/>
  <c r="S69" i="105"/>
  <c r="R69" i="105"/>
  <c r="Q69" i="105"/>
  <c r="P69" i="105"/>
  <c r="O69" i="105"/>
  <c r="N69" i="105"/>
  <c r="M69" i="105"/>
  <c r="L69" i="105"/>
  <c r="K69" i="105"/>
  <c r="AF68" i="105"/>
  <c r="AE68" i="105"/>
  <c r="AD68" i="105"/>
  <c r="AC68" i="105"/>
  <c r="AB68" i="105"/>
  <c r="AA68" i="105"/>
  <c r="Z68" i="105"/>
  <c r="Y68" i="105"/>
  <c r="V68" i="105"/>
  <c r="W68" i="105"/>
  <c r="X68" i="105"/>
  <c r="S68" i="105"/>
  <c r="R68" i="105"/>
  <c r="Q68" i="105"/>
  <c r="P68" i="105"/>
  <c r="O68" i="105"/>
  <c r="N68" i="105"/>
  <c r="M68" i="105"/>
  <c r="L68" i="105"/>
  <c r="K68" i="105"/>
  <c r="AF67" i="105"/>
  <c r="AE67" i="105"/>
  <c r="AD67" i="105"/>
  <c r="AC67" i="105"/>
  <c r="AB67" i="105"/>
  <c r="AA67" i="105"/>
  <c r="Z67" i="105"/>
  <c r="Y67" i="105"/>
  <c r="V67" i="105"/>
  <c r="W67" i="105"/>
  <c r="X67" i="105"/>
  <c r="S67" i="105"/>
  <c r="R67" i="105"/>
  <c r="Q67" i="105"/>
  <c r="P67" i="105"/>
  <c r="O67" i="105"/>
  <c r="N67" i="105"/>
  <c r="M67" i="105"/>
  <c r="L67" i="105"/>
  <c r="K67" i="105"/>
  <c r="G53" i="105"/>
  <c r="C56" i="105"/>
  <c r="B56" i="105"/>
  <c r="C57" i="105"/>
  <c r="B57" i="105"/>
  <c r="C58" i="105"/>
  <c r="B58" i="105"/>
  <c r="C59" i="105"/>
  <c r="B59" i="105"/>
  <c r="C60" i="105"/>
  <c r="B60" i="105"/>
  <c r="C61" i="105"/>
  <c r="B61" i="105"/>
  <c r="E56" i="105"/>
  <c r="G56" i="105"/>
  <c r="E57" i="105"/>
  <c r="G57" i="105"/>
  <c r="E58" i="105"/>
  <c r="G58" i="105"/>
  <c r="E59" i="105"/>
  <c r="G59" i="105"/>
  <c r="E60" i="105"/>
  <c r="G60" i="105"/>
  <c r="E61" i="105"/>
  <c r="G61" i="105"/>
  <c r="F53" i="105"/>
  <c r="B62" i="105"/>
  <c r="B63" i="105"/>
  <c r="B64" i="105"/>
  <c r="G64" i="105"/>
  <c r="F54" i="105"/>
  <c r="F55" i="105"/>
  <c r="H66" i="105"/>
  <c r="H67" i="105"/>
  <c r="G67" i="105"/>
  <c r="B65" i="105"/>
  <c r="B66" i="105"/>
  <c r="F65" i="105"/>
  <c r="F66" i="105"/>
  <c r="F67" i="105"/>
  <c r="B67" i="105"/>
  <c r="AF66" i="105"/>
  <c r="AE66" i="105"/>
  <c r="AD66" i="105"/>
  <c r="AC66" i="105"/>
  <c r="AB66" i="105"/>
  <c r="AA66" i="105"/>
  <c r="Z66" i="105"/>
  <c r="Y66" i="105"/>
  <c r="V66" i="105"/>
  <c r="W66" i="105"/>
  <c r="X66" i="105"/>
  <c r="S66" i="105"/>
  <c r="R66" i="105"/>
  <c r="Q66" i="105"/>
  <c r="P66" i="105"/>
  <c r="O66" i="105"/>
  <c r="N66" i="105"/>
  <c r="M66" i="105"/>
  <c r="L66" i="105"/>
  <c r="K66" i="105"/>
  <c r="C66" i="105"/>
  <c r="AF65" i="105"/>
  <c r="AE65" i="105"/>
  <c r="AD65" i="105"/>
  <c r="AC65" i="105"/>
  <c r="AB65" i="105"/>
  <c r="AA65" i="105"/>
  <c r="Z65" i="105"/>
  <c r="Y65" i="105"/>
  <c r="V65" i="105"/>
  <c r="W65" i="105"/>
  <c r="X65" i="105"/>
  <c r="S65" i="105"/>
  <c r="R65" i="105"/>
  <c r="Q65" i="105"/>
  <c r="P65" i="105"/>
  <c r="O65" i="105"/>
  <c r="N65" i="105"/>
  <c r="M65" i="105"/>
  <c r="L65" i="105"/>
  <c r="K65" i="105"/>
  <c r="H65" i="105"/>
  <c r="G65" i="105"/>
  <c r="C65" i="105"/>
  <c r="AF64" i="105"/>
  <c r="AE64" i="105"/>
  <c r="AD64" i="105"/>
  <c r="AC64" i="105"/>
  <c r="AB64" i="105"/>
  <c r="AA64" i="105"/>
  <c r="Z64" i="105"/>
  <c r="Y64" i="105"/>
  <c r="V64" i="105"/>
  <c r="W64" i="105"/>
  <c r="X64" i="105"/>
  <c r="S64" i="105"/>
  <c r="R64" i="105"/>
  <c r="Q64" i="105"/>
  <c r="P64" i="105"/>
  <c r="O64" i="105"/>
  <c r="N64" i="105"/>
  <c r="M64" i="105"/>
  <c r="L64" i="105"/>
  <c r="K64" i="105"/>
  <c r="E64" i="105"/>
  <c r="C64" i="105"/>
  <c r="AF63" i="105"/>
  <c r="AE63" i="105"/>
  <c r="AD63" i="105"/>
  <c r="AC63" i="105"/>
  <c r="AB63" i="105"/>
  <c r="AA63" i="105"/>
  <c r="Z63" i="105"/>
  <c r="Y63" i="105"/>
  <c r="V63" i="105"/>
  <c r="W63" i="105"/>
  <c r="X63" i="105"/>
  <c r="S63" i="105"/>
  <c r="R63" i="105"/>
  <c r="Q63" i="105"/>
  <c r="P63" i="105"/>
  <c r="O63" i="105"/>
  <c r="N63" i="105"/>
  <c r="M63" i="105"/>
  <c r="L63" i="105"/>
  <c r="K63" i="105"/>
  <c r="D53" i="105"/>
  <c r="E53" i="105"/>
  <c r="D54" i="105"/>
  <c r="E54" i="105"/>
  <c r="D55" i="105"/>
  <c r="E55" i="105"/>
  <c r="D63" i="105"/>
  <c r="C63" i="105"/>
  <c r="AF62" i="105"/>
  <c r="AE62" i="105"/>
  <c r="AD62" i="105"/>
  <c r="AC62" i="105"/>
  <c r="AB62" i="105"/>
  <c r="AA62" i="105"/>
  <c r="Z62" i="105"/>
  <c r="Y62" i="105"/>
  <c r="V62" i="105"/>
  <c r="W62" i="105"/>
  <c r="X62" i="105"/>
  <c r="S62" i="105"/>
  <c r="R62" i="105"/>
  <c r="Q62" i="105"/>
  <c r="P62" i="105"/>
  <c r="O62" i="105"/>
  <c r="N62" i="105"/>
  <c r="M62" i="105"/>
  <c r="L62" i="105"/>
  <c r="K62" i="105"/>
  <c r="AF61" i="105"/>
  <c r="AE61" i="105"/>
  <c r="AD61" i="105"/>
  <c r="AC61" i="105"/>
  <c r="AB61" i="105"/>
  <c r="AA61" i="105"/>
  <c r="Z61" i="105"/>
  <c r="Y61" i="105"/>
  <c r="V61" i="105"/>
  <c r="W61" i="105"/>
  <c r="X61" i="105"/>
  <c r="S61" i="105"/>
  <c r="R61" i="105"/>
  <c r="Q61" i="105"/>
  <c r="P61" i="105"/>
  <c r="O61" i="105"/>
  <c r="N61" i="105"/>
  <c r="M61" i="105"/>
  <c r="L61" i="105"/>
  <c r="K61" i="105"/>
  <c r="H61" i="105"/>
  <c r="AF60" i="105"/>
  <c r="AE60" i="105"/>
  <c r="AD60" i="105"/>
  <c r="AC60" i="105"/>
  <c r="AB60" i="105"/>
  <c r="AA60" i="105"/>
  <c r="Z60" i="105"/>
  <c r="Y60" i="105"/>
  <c r="V60" i="105"/>
  <c r="W60" i="105"/>
  <c r="X60" i="105"/>
  <c r="S60" i="105"/>
  <c r="R60" i="105"/>
  <c r="Q60" i="105"/>
  <c r="P60" i="105"/>
  <c r="O60" i="105"/>
  <c r="N60" i="105"/>
  <c r="M60" i="105"/>
  <c r="L60" i="105"/>
  <c r="K60" i="105"/>
  <c r="H60" i="105"/>
  <c r="AF59" i="105"/>
  <c r="AE59" i="105"/>
  <c r="AD59" i="105"/>
  <c r="AC59" i="105"/>
  <c r="AB59" i="105"/>
  <c r="AA59" i="105"/>
  <c r="Z59" i="105"/>
  <c r="Y59" i="105"/>
  <c r="V59" i="105"/>
  <c r="W59" i="105"/>
  <c r="X59" i="105"/>
  <c r="S59" i="105"/>
  <c r="R59" i="105"/>
  <c r="Q59" i="105"/>
  <c r="P59" i="105"/>
  <c r="O59" i="105"/>
  <c r="N59" i="105"/>
  <c r="M59" i="105"/>
  <c r="L59" i="105"/>
  <c r="K59" i="105"/>
  <c r="H59" i="105"/>
  <c r="AF58" i="105"/>
  <c r="AE58" i="105"/>
  <c r="AD58" i="105"/>
  <c r="AC58" i="105"/>
  <c r="AB58" i="105"/>
  <c r="AA58" i="105"/>
  <c r="Z58" i="105"/>
  <c r="Y58" i="105"/>
  <c r="V58" i="105"/>
  <c r="W58" i="105"/>
  <c r="X58" i="105"/>
  <c r="S58" i="105"/>
  <c r="R58" i="105"/>
  <c r="Q58" i="105"/>
  <c r="P58" i="105"/>
  <c r="O58" i="105"/>
  <c r="N58" i="105"/>
  <c r="M58" i="105"/>
  <c r="L58" i="105"/>
  <c r="K58" i="105"/>
  <c r="H58" i="105"/>
  <c r="AF57" i="105"/>
  <c r="AE57" i="105"/>
  <c r="AD57" i="105"/>
  <c r="AC57" i="105"/>
  <c r="AB57" i="105"/>
  <c r="AA57" i="105"/>
  <c r="Z57" i="105"/>
  <c r="Y57" i="105"/>
  <c r="V57" i="105"/>
  <c r="W57" i="105"/>
  <c r="X57" i="105"/>
  <c r="S57" i="105"/>
  <c r="R57" i="105"/>
  <c r="Q57" i="105"/>
  <c r="P57" i="105"/>
  <c r="O57" i="105"/>
  <c r="N57" i="105"/>
  <c r="M57" i="105"/>
  <c r="L57" i="105"/>
  <c r="K57" i="105"/>
  <c r="H57" i="105"/>
  <c r="AF56" i="105"/>
  <c r="AE56" i="105"/>
  <c r="AD56" i="105"/>
  <c r="AC56" i="105"/>
  <c r="AB56" i="105"/>
  <c r="AA56" i="105"/>
  <c r="Z56" i="105"/>
  <c r="Y56" i="105"/>
  <c r="V56" i="105"/>
  <c r="W56" i="105"/>
  <c r="X56" i="105"/>
  <c r="S56" i="105"/>
  <c r="R56" i="105"/>
  <c r="Q56" i="105"/>
  <c r="P56" i="105"/>
  <c r="O56" i="105"/>
  <c r="N56" i="105"/>
  <c r="M56" i="105"/>
  <c r="L56" i="105"/>
  <c r="K56" i="105"/>
  <c r="H56" i="105"/>
  <c r="AF55" i="105"/>
  <c r="AE55" i="105"/>
  <c r="AD55" i="105"/>
  <c r="AC55" i="105"/>
  <c r="AB55" i="105"/>
  <c r="AA55" i="105"/>
  <c r="Z55" i="105"/>
  <c r="Y55" i="105"/>
  <c r="V55" i="105"/>
  <c r="W55" i="105"/>
  <c r="X55" i="105"/>
  <c r="S55" i="105"/>
  <c r="R55" i="105"/>
  <c r="Q55" i="105"/>
  <c r="P55" i="105"/>
  <c r="O55" i="105"/>
  <c r="N55" i="105"/>
  <c r="M55" i="105"/>
  <c r="L55" i="105"/>
  <c r="K55" i="105"/>
  <c r="AF54" i="105"/>
  <c r="AE54" i="105"/>
  <c r="AD54" i="105"/>
  <c r="AC54" i="105"/>
  <c r="AB54" i="105"/>
  <c r="AA54" i="105"/>
  <c r="Z54" i="105"/>
  <c r="Y54" i="105"/>
  <c r="V54" i="105"/>
  <c r="W54" i="105"/>
  <c r="X54" i="105"/>
  <c r="S54" i="105"/>
  <c r="R54" i="105"/>
  <c r="Q54" i="105"/>
  <c r="P54" i="105"/>
  <c r="O54" i="105"/>
  <c r="N54" i="105"/>
  <c r="M54" i="105"/>
  <c r="L54" i="105"/>
  <c r="K54" i="105"/>
  <c r="AF53" i="105"/>
  <c r="AE53" i="105"/>
  <c r="AD53" i="105"/>
  <c r="AC53" i="105"/>
  <c r="AB53" i="105"/>
  <c r="AA53" i="105"/>
  <c r="Z53" i="105"/>
  <c r="Y53" i="105"/>
  <c r="V53" i="105"/>
  <c r="W53" i="105"/>
  <c r="X53" i="105"/>
  <c r="S53" i="105"/>
  <c r="R53" i="105"/>
  <c r="Q53" i="105"/>
  <c r="P53" i="105"/>
  <c r="O53" i="105"/>
  <c r="N53" i="105"/>
  <c r="M53" i="105"/>
  <c r="L53" i="105"/>
  <c r="K53" i="105"/>
  <c r="Y52" i="105"/>
  <c r="Z52" i="105"/>
  <c r="AA52" i="105"/>
  <c r="AB52" i="105"/>
  <c r="AC52" i="105"/>
  <c r="AD52" i="105"/>
  <c r="AE52" i="105"/>
  <c r="AF52" i="105"/>
  <c r="V52" i="105"/>
  <c r="W52" i="105"/>
  <c r="X52" i="105"/>
  <c r="S52" i="105"/>
  <c r="AG52" i="105"/>
  <c r="R52" i="105"/>
  <c r="Q52" i="105"/>
  <c r="P52" i="105"/>
  <c r="O52" i="105"/>
  <c r="N52" i="105"/>
  <c r="M52" i="105"/>
  <c r="L52" i="105"/>
  <c r="K52" i="105"/>
  <c r="B51" i="105"/>
  <c r="A51" i="104"/>
  <c r="B101" i="104"/>
  <c r="B96" i="104"/>
  <c r="B97" i="104"/>
  <c r="B98" i="104"/>
  <c r="B99" i="104"/>
  <c r="B100" i="104"/>
  <c r="D101" i="104"/>
  <c r="E101" i="104"/>
  <c r="B94" i="104"/>
  <c r="C60" i="104"/>
  <c r="B60" i="104"/>
  <c r="C101" i="104"/>
  <c r="F101" i="104"/>
  <c r="D100" i="104"/>
  <c r="E100" i="104"/>
  <c r="C100" i="104"/>
  <c r="F100" i="104"/>
  <c r="D99" i="104"/>
  <c r="E99" i="104"/>
  <c r="C59" i="104"/>
  <c r="B59" i="104"/>
  <c r="C99" i="104"/>
  <c r="F99" i="104"/>
  <c r="D98" i="104"/>
  <c r="E98" i="104"/>
  <c r="C98" i="104"/>
  <c r="F98" i="104"/>
  <c r="D97" i="104"/>
  <c r="E97" i="104"/>
  <c r="C97" i="104"/>
  <c r="F97" i="104"/>
  <c r="D96" i="104"/>
  <c r="E96" i="104"/>
  <c r="G96" i="104"/>
  <c r="B55" i="104"/>
  <c r="C96" i="104"/>
  <c r="F96" i="104"/>
  <c r="B95" i="104"/>
  <c r="C77" i="104"/>
  <c r="E77" i="104"/>
  <c r="F77" i="104"/>
  <c r="G77" i="104"/>
  <c r="D77" i="104"/>
  <c r="B79" i="104"/>
  <c r="H77" i="104"/>
  <c r="B78" i="104"/>
  <c r="C78" i="104"/>
  <c r="C79" i="104"/>
  <c r="D79" i="104"/>
  <c r="D80" i="104"/>
  <c r="B81" i="104"/>
  <c r="B80" i="104"/>
  <c r="C80" i="104"/>
  <c r="C81" i="104"/>
  <c r="D81" i="104"/>
  <c r="B83" i="104"/>
  <c r="B82" i="104"/>
  <c r="C82" i="104"/>
  <c r="C83" i="104"/>
  <c r="D83" i="104"/>
  <c r="B85" i="104"/>
  <c r="B84" i="104"/>
  <c r="C84" i="104"/>
  <c r="C85" i="104"/>
  <c r="D85" i="104"/>
  <c r="B87" i="104"/>
  <c r="B86" i="104"/>
  <c r="C86" i="104"/>
  <c r="C87" i="104"/>
  <c r="D87" i="104"/>
  <c r="D92" i="104"/>
  <c r="B89" i="104"/>
  <c r="B88" i="104"/>
  <c r="C88" i="104"/>
  <c r="C89" i="104"/>
  <c r="D89" i="104"/>
  <c r="B91" i="104"/>
  <c r="B90" i="104"/>
  <c r="C90" i="104"/>
  <c r="C91" i="104"/>
  <c r="D91" i="104"/>
  <c r="E92" i="104"/>
  <c r="C92" i="104"/>
  <c r="F92" i="104"/>
  <c r="S91" i="104"/>
  <c r="R91" i="104"/>
  <c r="Q91" i="104"/>
  <c r="P91" i="104"/>
  <c r="O91" i="104"/>
  <c r="N91" i="104"/>
  <c r="M91" i="104"/>
  <c r="L91" i="104"/>
  <c r="K91" i="104"/>
  <c r="H91" i="104"/>
  <c r="G91" i="104"/>
  <c r="S90" i="104"/>
  <c r="R90" i="104"/>
  <c r="Q90" i="104"/>
  <c r="P90" i="104"/>
  <c r="O90" i="104"/>
  <c r="N90" i="104"/>
  <c r="M90" i="104"/>
  <c r="L90" i="104"/>
  <c r="K90" i="104"/>
  <c r="S89" i="104"/>
  <c r="R89" i="104"/>
  <c r="Q89" i="104"/>
  <c r="P89" i="104"/>
  <c r="O89" i="104"/>
  <c r="N89" i="104"/>
  <c r="M89" i="104"/>
  <c r="L89" i="104"/>
  <c r="K89" i="104"/>
  <c r="H89" i="104"/>
  <c r="G89" i="104"/>
  <c r="S88" i="104"/>
  <c r="R88" i="104"/>
  <c r="Q88" i="104"/>
  <c r="P88" i="104"/>
  <c r="O88" i="104"/>
  <c r="N88" i="104"/>
  <c r="M88" i="104"/>
  <c r="L88" i="104"/>
  <c r="K88" i="104"/>
  <c r="H88" i="104"/>
  <c r="S87" i="104"/>
  <c r="R87" i="104"/>
  <c r="Q87" i="104"/>
  <c r="P87" i="104"/>
  <c r="O87" i="104"/>
  <c r="N87" i="104"/>
  <c r="M87" i="104"/>
  <c r="L87" i="104"/>
  <c r="K87" i="104"/>
  <c r="H87" i="104"/>
  <c r="G87" i="104"/>
  <c r="S86" i="104"/>
  <c r="R86" i="104"/>
  <c r="Q86" i="104"/>
  <c r="P86" i="104"/>
  <c r="O86" i="104"/>
  <c r="N86" i="104"/>
  <c r="M86" i="104"/>
  <c r="L86" i="104"/>
  <c r="K86" i="104"/>
  <c r="S85" i="104"/>
  <c r="R85" i="104"/>
  <c r="Q85" i="104"/>
  <c r="P85" i="104"/>
  <c r="O85" i="104"/>
  <c r="N85" i="104"/>
  <c r="M85" i="104"/>
  <c r="L85" i="104"/>
  <c r="K85" i="104"/>
  <c r="H85" i="104"/>
  <c r="E85" i="104"/>
  <c r="G85" i="104"/>
  <c r="S84" i="104"/>
  <c r="R84" i="104"/>
  <c r="Q84" i="104"/>
  <c r="P84" i="104"/>
  <c r="O84" i="104"/>
  <c r="N84" i="104"/>
  <c r="M84" i="104"/>
  <c r="L84" i="104"/>
  <c r="K84" i="104"/>
  <c r="S83" i="104"/>
  <c r="R83" i="104"/>
  <c r="Q83" i="104"/>
  <c r="P83" i="104"/>
  <c r="O83" i="104"/>
  <c r="N83" i="104"/>
  <c r="M83" i="104"/>
  <c r="L83" i="104"/>
  <c r="K83" i="104"/>
  <c r="H83" i="104"/>
  <c r="G83" i="104"/>
  <c r="S82" i="104"/>
  <c r="R82" i="104"/>
  <c r="Q82" i="104"/>
  <c r="P82" i="104"/>
  <c r="O82" i="104"/>
  <c r="N82" i="104"/>
  <c r="M82" i="104"/>
  <c r="L82" i="104"/>
  <c r="K82" i="104"/>
  <c r="S81" i="104"/>
  <c r="R81" i="104"/>
  <c r="Q81" i="104"/>
  <c r="P81" i="104"/>
  <c r="O81" i="104"/>
  <c r="N81" i="104"/>
  <c r="M81" i="104"/>
  <c r="L81" i="104"/>
  <c r="K81" i="104"/>
  <c r="H81" i="104"/>
  <c r="G81" i="104"/>
  <c r="H63" i="104"/>
  <c r="AF80" i="104"/>
  <c r="AE80" i="104"/>
  <c r="AD80" i="104"/>
  <c r="AC80" i="104"/>
  <c r="AB80" i="104"/>
  <c r="AA80" i="104"/>
  <c r="Z80" i="104"/>
  <c r="Y80" i="104"/>
  <c r="V80" i="104"/>
  <c r="W80" i="104"/>
  <c r="X80" i="104"/>
  <c r="S80" i="104"/>
  <c r="R80" i="104"/>
  <c r="Q80" i="104"/>
  <c r="P80" i="104"/>
  <c r="O80" i="104"/>
  <c r="N80" i="104"/>
  <c r="M80" i="104"/>
  <c r="L80" i="104"/>
  <c r="K80" i="104"/>
  <c r="AF79" i="104"/>
  <c r="AE79" i="104"/>
  <c r="AD79" i="104"/>
  <c r="AC79" i="104"/>
  <c r="AB79" i="104"/>
  <c r="AA79" i="104"/>
  <c r="Z79" i="104"/>
  <c r="Y79" i="104"/>
  <c r="V79" i="104"/>
  <c r="W79" i="104"/>
  <c r="X79" i="104"/>
  <c r="S79" i="104"/>
  <c r="R79" i="104"/>
  <c r="Q79" i="104"/>
  <c r="P79" i="104"/>
  <c r="O79" i="104"/>
  <c r="N79" i="104"/>
  <c r="M79" i="104"/>
  <c r="L79" i="104"/>
  <c r="K79" i="104"/>
  <c r="H79" i="104"/>
  <c r="G79" i="104"/>
  <c r="AF78" i="104"/>
  <c r="AE78" i="104"/>
  <c r="AD78" i="104"/>
  <c r="AC78" i="104"/>
  <c r="AB78" i="104"/>
  <c r="AA78" i="104"/>
  <c r="Z78" i="104"/>
  <c r="Y78" i="104"/>
  <c r="V78" i="104"/>
  <c r="W78" i="104"/>
  <c r="X78" i="104"/>
  <c r="S78" i="104"/>
  <c r="R78" i="104"/>
  <c r="Q78" i="104"/>
  <c r="P78" i="104"/>
  <c r="O78" i="104"/>
  <c r="N78" i="104"/>
  <c r="M78" i="104"/>
  <c r="L78" i="104"/>
  <c r="K78" i="104"/>
  <c r="AF77" i="104"/>
  <c r="AE77" i="104"/>
  <c r="AD77" i="104"/>
  <c r="AC77" i="104"/>
  <c r="AB77" i="104"/>
  <c r="AA77" i="104"/>
  <c r="Z77" i="104"/>
  <c r="Y77" i="104"/>
  <c r="V77" i="104"/>
  <c r="W77" i="104"/>
  <c r="X77" i="104"/>
  <c r="S77" i="104"/>
  <c r="R77" i="104"/>
  <c r="Q77" i="104"/>
  <c r="P77" i="104"/>
  <c r="O77" i="104"/>
  <c r="N77" i="104"/>
  <c r="M77" i="104"/>
  <c r="L77" i="104"/>
  <c r="K77" i="104"/>
  <c r="B77" i="104"/>
  <c r="AF76" i="104"/>
  <c r="AE76" i="104"/>
  <c r="AD76" i="104"/>
  <c r="AC76" i="104"/>
  <c r="AB76" i="104"/>
  <c r="AA76" i="104"/>
  <c r="Z76" i="104"/>
  <c r="Y76" i="104"/>
  <c r="V76" i="104"/>
  <c r="W76" i="104"/>
  <c r="X76" i="104"/>
  <c r="S76" i="104"/>
  <c r="R76" i="104"/>
  <c r="Q76" i="104"/>
  <c r="P76" i="104"/>
  <c r="O76" i="104"/>
  <c r="N76" i="104"/>
  <c r="M76" i="104"/>
  <c r="L76" i="104"/>
  <c r="K76" i="104"/>
  <c r="G68" i="104"/>
  <c r="C54" i="104"/>
  <c r="C73" i="104"/>
  <c r="C55" i="104"/>
  <c r="C74" i="104"/>
  <c r="D73" i="104"/>
  <c r="H53" i="104"/>
  <c r="E72" i="104"/>
  <c r="F72" i="104"/>
  <c r="H54" i="104"/>
  <c r="E73" i="104"/>
  <c r="F73" i="104"/>
  <c r="B76" i="104"/>
  <c r="AF75" i="104"/>
  <c r="AE75" i="104"/>
  <c r="AD75" i="104"/>
  <c r="AC75" i="104"/>
  <c r="AB75" i="104"/>
  <c r="AA75" i="104"/>
  <c r="Z75" i="104"/>
  <c r="Y75" i="104"/>
  <c r="V75" i="104"/>
  <c r="W75" i="104"/>
  <c r="X75" i="104"/>
  <c r="S75" i="104"/>
  <c r="R75" i="104"/>
  <c r="Q75" i="104"/>
  <c r="P75" i="104"/>
  <c r="O75" i="104"/>
  <c r="N75" i="104"/>
  <c r="M75" i="104"/>
  <c r="L75" i="104"/>
  <c r="K75" i="104"/>
  <c r="B75" i="104"/>
  <c r="AF74" i="104"/>
  <c r="AE74" i="104"/>
  <c r="AD74" i="104"/>
  <c r="AC74" i="104"/>
  <c r="AB74" i="104"/>
  <c r="AA74" i="104"/>
  <c r="Z74" i="104"/>
  <c r="Y74" i="104"/>
  <c r="V74" i="104"/>
  <c r="W74" i="104"/>
  <c r="X74" i="104"/>
  <c r="S74" i="104"/>
  <c r="R74" i="104"/>
  <c r="Q74" i="104"/>
  <c r="P74" i="104"/>
  <c r="O74" i="104"/>
  <c r="N74" i="104"/>
  <c r="M74" i="104"/>
  <c r="L74" i="104"/>
  <c r="K74" i="104"/>
  <c r="H55" i="104"/>
  <c r="E74" i="104"/>
  <c r="B74" i="104"/>
  <c r="AF73" i="104"/>
  <c r="AE73" i="104"/>
  <c r="AD73" i="104"/>
  <c r="AC73" i="104"/>
  <c r="AB73" i="104"/>
  <c r="AA73" i="104"/>
  <c r="Z73" i="104"/>
  <c r="Y73" i="104"/>
  <c r="V73" i="104"/>
  <c r="W73" i="104"/>
  <c r="X73" i="104"/>
  <c r="S73" i="104"/>
  <c r="R73" i="104"/>
  <c r="Q73" i="104"/>
  <c r="P73" i="104"/>
  <c r="O73" i="104"/>
  <c r="N73" i="104"/>
  <c r="M73" i="104"/>
  <c r="L73" i="104"/>
  <c r="K73" i="104"/>
  <c r="B54" i="104"/>
  <c r="B73" i="104"/>
  <c r="AF72" i="104"/>
  <c r="AE72" i="104"/>
  <c r="AD72" i="104"/>
  <c r="AC72" i="104"/>
  <c r="AB72" i="104"/>
  <c r="AA72" i="104"/>
  <c r="Z72" i="104"/>
  <c r="Y72" i="104"/>
  <c r="V72" i="104"/>
  <c r="W72" i="104"/>
  <c r="X72" i="104"/>
  <c r="S72" i="104"/>
  <c r="R72" i="104"/>
  <c r="Q72" i="104"/>
  <c r="P72" i="104"/>
  <c r="O72" i="104"/>
  <c r="N72" i="104"/>
  <c r="M72" i="104"/>
  <c r="L72" i="104"/>
  <c r="K72" i="104"/>
  <c r="C53" i="104"/>
  <c r="C72" i="104"/>
  <c r="D72" i="104"/>
  <c r="B53" i="104"/>
  <c r="B72" i="104"/>
  <c r="AF71" i="104"/>
  <c r="AE71" i="104"/>
  <c r="AD71" i="104"/>
  <c r="AC71" i="104"/>
  <c r="AB71" i="104"/>
  <c r="AA71" i="104"/>
  <c r="Z71" i="104"/>
  <c r="Y71" i="104"/>
  <c r="V71" i="104"/>
  <c r="W71" i="104"/>
  <c r="X71" i="104"/>
  <c r="S71" i="104"/>
  <c r="R71" i="104"/>
  <c r="Q71" i="104"/>
  <c r="P71" i="104"/>
  <c r="O71" i="104"/>
  <c r="N71" i="104"/>
  <c r="M71" i="104"/>
  <c r="L71" i="104"/>
  <c r="K71" i="104"/>
  <c r="AF70" i="104"/>
  <c r="AE70" i="104"/>
  <c r="AD70" i="104"/>
  <c r="AC70" i="104"/>
  <c r="AB70" i="104"/>
  <c r="AA70" i="104"/>
  <c r="Z70" i="104"/>
  <c r="Y70" i="104"/>
  <c r="V70" i="104"/>
  <c r="W70" i="104"/>
  <c r="X70" i="104"/>
  <c r="S70" i="104"/>
  <c r="R70" i="104"/>
  <c r="Q70" i="104"/>
  <c r="P70" i="104"/>
  <c r="O70" i="104"/>
  <c r="N70" i="104"/>
  <c r="M70" i="104"/>
  <c r="L70" i="104"/>
  <c r="K70" i="104"/>
  <c r="G66" i="104"/>
  <c r="AF69" i="104"/>
  <c r="AE69" i="104"/>
  <c r="AD69" i="104"/>
  <c r="AC69" i="104"/>
  <c r="AB69" i="104"/>
  <c r="AA69" i="104"/>
  <c r="Z69" i="104"/>
  <c r="Y69" i="104"/>
  <c r="V69" i="104"/>
  <c r="W69" i="104"/>
  <c r="X69" i="104"/>
  <c r="S69" i="104"/>
  <c r="R69" i="104"/>
  <c r="Q69" i="104"/>
  <c r="P69" i="104"/>
  <c r="O69" i="104"/>
  <c r="N69" i="104"/>
  <c r="M69" i="104"/>
  <c r="L69" i="104"/>
  <c r="K69" i="104"/>
  <c r="AF68" i="104"/>
  <c r="AE68" i="104"/>
  <c r="AD68" i="104"/>
  <c r="AC68" i="104"/>
  <c r="AB68" i="104"/>
  <c r="AA68" i="104"/>
  <c r="Z68" i="104"/>
  <c r="Y68" i="104"/>
  <c r="V68" i="104"/>
  <c r="W68" i="104"/>
  <c r="X68" i="104"/>
  <c r="S68" i="104"/>
  <c r="R68" i="104"/>
  <c r="Q68" i="104"/>
  <c r="P68" i="104"/>
  <c r="O68" i="104"/>
  <c r="N68" i="104"/>
  <c r="M68" i="104"/>
  <c r="L68" i="104"/>
  <c r="K68" i="104"/>
  <c r="AF67" i="104"/>
  <c r="AE67" i="104"/>
  <c r="AD67" i="104"/>
  <c r="AC67" i="104"/>
  <c r="AB67" i="104"/>
  <c r="AA67" i="104"/>
  <c r="Z67" i="104"/>
  <c r="Y67" i="104"/>
  <c r="V67" i="104"/>
  <c r="W67" i="104"/>
  <c r="X67" i="104"/>
  <c r="S67" i="104"/>
  <c r="R67" i="104"/>
  <c r="Q67" i="104"/>
  <c r="P67" i="104"/>
  <c r="O67" i="104"/>
  <c r="N67" i="104"/>
  <c r="M67" i="104"/>
  <c r="L67" i="104"/>
  <c r="K67" i="104"/>
  <c r="G53" i="104"/>
  <c r="C56" i="104"/>
  <c r="B56" i="104"/>
  <c r="E56" i="104"/>
  <c r="G56" i="104"/>
  <c r="C57" i="104"/>
  <c r="B57" i="104"/>
  <c r="C58" i="104"/>
  <c r="B58" i="104"/>
  <c r="C61" i="104"/>
  <c r="B61" i="104"/>
  <c r="E57" i="104"/>
  <c r="G57" i="104"/>
  <c r="E58" i="104"/>
  <c r="G58" i="104"/>
  <c r="E59" i="104"/>
  <c r="G59" i="104"/>
  <c r="E60" i="104"/>
  <c r="G60" i="104"/>
  <c r="E61" i="104"/>
  <c r="G61" i="104"/>
  <c r="F53" i="104"/>
  <c r="B62" i="104"/>
  <c r="B63" i="104"/>
  <c r="B64" i="104"/>
  <c r="F54" i="104"/>
  <c r="F55" i="104"/>
  <c r="H66" i="104"/>
  <c r="H67" i="104"/>
  <c r="G67" i="104"/>
  <c r="B65" i="104"/>
  <c r="B66" i="104"/>
  <c r="F65" i="104"/>
  <c r="F66" i="104"/>
  <c r="F67" i="104"/>
  <c r="B67" i="104"/>
  <c r="AF66" i="104"/>
  <c r="AE66" i="104"/>
  <c r="AD66" i="104"/>
  <c r="AC66" i="104"/>
  <c r="AB66" i="104"/>
  <c r="AA66" i="104"/>
  <c r="Z66" i="104"/>
  <c r="Y66" i="104"/>
  <c r="V66" i="104"/>
  <c r="W66" i="104"/>
  <c r="X66" i="104"/>
  <c r="S66" i="104"/>
  <c r="R66" i="104"/>
  <c r="Q66" i="104"/>
  <c r="P66" i="104"/>
  <c r="O66" i="104"/>
  <c r="N66" i="104"/>
  <c r="M66" i="104"/>
  <c r="L66" i="104"/>
  <c r="K66" i="104"/>
  <c r="C66" i="104"/>
  <c r="AF65" i="104"/>
  <c r="AE65" i="104"/>
  <c r="AD65" i="104"/>
  <c r="AC65" i="104"/>
  <c r="AB65" i="104"/>
  <c r="AA65" i="104"/>
  <c r="Z65" i="104"/>
  <c r="Y65" i="104"/>
  <c r="V65" i="104"/>
  <c r="W65" i="104"/>
  <c r="X65" i="104"/>
  <c r="S65" i="104"/>
  <c r="R65" i="104"/>
  <c r="Q65" i="104"/>
  <c r="P65" i="104"/>
  <c r="O65" i="104"/>
  <c r="N65" i="104"/>
  <c r="M65" i="104"/>
  <c r="L65" i="104"/>
  <c r="K65" i="104"/>
  <c r="H65" i="104"/>
  <c r="G65" i="104"/>
  <c r="C65" i="104"/>
  <c r="AF64" i="104"/>
  <c r="AE64" i="104"/>
  <c r="AD64" i="104"/>
  <c r="AC64" i="104"/>
  <c r="AB64" i="104"/>
  <c r="AA64" i="104"/>
  <c r="Z64" i="104"/>
  <c r="Y64" i="104"/>
  <c r="V64" i="104"/>
  <c r="W64" i="104"/>
  <c r="X64" i="104"/>
  <c r="S64" i="104"/>
  <c r="R64" i="104"/>
  <c r="Q64" i="104"/>
  <c r="P64" i="104"/>
  <c r="O64" i="104"/>
  <c r="N64" i="104"/>
  <c r="M64" i="104"/>
  <c r="L64" i="104"/>
  <c r="K64" i="104"/>
  <c r="G64" i="104"/>
  <c r="E64" i="104"/>
  <c r="C64" i="104"/>
  <c r="AF63" i="104"/>
  <c r="AE63" i="104"/>
  <c r="AD63" i="104"/>
  <c r="AC63" i="104"/>
  <c r="AB63" i="104"/>
  <c r="AA63" i="104"/>
  <c r="Z63" i="104"/>
  <c r="Y63" i="104"/>
  <c r="V63" i="104"/>
  <c r="W63" i="104"/>
  <c r="X63" i="104"/>
  <c r="S63" i="104"/>
  <c r="R63" i="104"/>
  <c r="Q63" i="104"/>
  <c r="P63" i="104"/>
  <c r="O63" i="104"/>
  <c r="N63" i="104"/>
  <c r="M63" i="104"/>
  <c r="L63" i="104"/>
  <c r="K63" i="104"/>
  <c r="D63" i="104"/>
  <c r="C63" i="104"/>
  <c r="AF62" i="104"/>
  <c r="AE62" i="104"/>
  <c r="AD62" i="104"/>
  <c r="AC62" i="104"/>
  <c r="AB62" i="104"/>
  <c r="AA62" i="104"/>
  <c r="Z62" i="104"/>
  <c r="Y62" i="104"/>
  <c r="V62" i="104"/>
  <c r="W62" i="104"/>
  <c r="X62" i="104"/>
  <c r="S62" i="104"/>
  <c r="R62" i="104"/>
  <c r="Q62" i="104"/>
  <c r="P62" i="104"/>
  <c r="O62" i="104"/>
  <c r="N62" i="104"/>
  <c r="M62" i="104"/>
  <c r="L62" i="104"/>
  <c r="K62" i="104"/>
  <c r="AF61" i="104"/>
  <c r="AE61" i="104"/>
  <c r="AD61" i="104"/>
  <c r="AC61" i="104"/>
  <c r="AB61" i="104"/>
  <c r="AA61" i="104"/>
  <c r="Z61" i="104"/>
  <c r="Y61" i="104"/>
  <c r="V61" i="104"/>
  <c r="W61" i="104"/>
  <c r="X61" i="104"/>
  <c r="S61" i="104"/>
  <c r="R61" i="104"/>
  <c r="Q61" i="104"/>
  <c r="P61" i="104"/>
  <c r="O61" i="104"/>
  <c r="N61" i="104"/>
  <c r="M61" i="104"/>
  <c r="L61" i="104"/>
  <c r="K61" i="104"/>
  <c r="H61" i="104"/>
  <c r="AF60" i="104"/>
  <c r="AE60" i="104"/>
  <c r="AD60" i="104"/>
  <c r="AC60" i="104"/>
  <c r="AB60" i="104"/>
  <c r="AA60" i="104"/>
  <c r="Z60" i="104"/>
  <c r="Y60" i="104"/>
  <c r="V60" i="104"/>
  <c r="W60" i="104"/>
  <c r="X60" i="104"/>
  <c r="S60" i="104"/>
  <c r="R60" i="104"/>
  <c r="Q60" i="104"/>
  <c r="P60" i="104"/>
  <c r="O60" i="104"/>
  <c r="N60" i="104"/>
  <c r="M60" i="104"/>
  <c r="L60" i="104"/>
  <c r="K60" i="104"/>
  <c r="H60" i="104"/>
  <c r="AF59" i="104"/>
  <c r="AE59" i="104"/>
  <c r="AD59" i="104"/>
  <c r="AC59" i="104"/>
  <c r="AB59" i="104"/>
  <c r="AA59" i="104"/>
  <c r="Z59" i="104"/>
  <c r="Y59" i="104"/>
  <c r="V59" i="104"/>
  <c r="W59" i="104"/>
  <c r="X59" i="104"/>
  <c r="S59" i="104"/>
  <c r="R59" i="104"/>
  <c r="Q59" i="104"/>
  <c r="P59" i="104"/>
  <c r="O59" i="104"/>
  <c r="N59" i="104"/>
  <c r="M59" i="104"/>
  <c r="L59" i="104"/>
  <c r="K59" i="104"/>
  <c r="H59" i="104"/>
  <c r="AF58" i="104"/>
  <c r="AE58" i="104"/>
  <c r="AD58" i="104"/>
  <c r="AC58" i="104"/>
  <c r="AB58" i="104"/>
  <c r="AA58" i="104"/>
  <c r="Z58" i="104"/>
  <c r="Y58" i="104"/>
  <c r="V58" i="104"/>
  <c r="W58" i="104"/>
  <c r="X58" i="104"/>
  <c r="S58" i="104"/>
  <c r="R58" i="104"/>
  <c r="Q58" i="104"/>
  <c r="P58" i="104"/>
  <c r="O58" i="104"/>
  <c r="N58" i="104"/>
  <c r="M58" i="104"/>
  <c r="L58" i="104"/>
  <c r="K58" i="104"/>
  <c r="H58" i="104"/>
  <c r="AF57" i="104"/>
  <c r="AE57" i="104"/>
  <c r="AD57" i="104"/>
  <c r="AC57" i="104"/>
  <c r="AB57" i="104"/>
  <c r="AA57" i="104"/>
  <c r="Z57" i="104"/>
  <c r="Y57" i="104"/>
  <c r="V57" i="104"/>
  <c r="W57" i="104"/>
  <c r="X57" i="104"/>
  <c r="S57" i="104"/>
  <c r="R57" i="104"/>
  <c r="Q57" i="104"/>
  <c r="P57" i="104"/>
  <c r="O57" i="104"/>
  <c r="N57" i="104"/>
  <c r="M57" i="104"/>
  <c r="L57" i="104"/>
  <c r="K57" i="104"/>
  <c r="H57" i="104"/>
  <c r="AF56" i="104"/>
  <c r="AE56" i="104"/>
  <c r="AD56" i="104"/>
  <c r="AC56" i="104"/>
  <c r="AB56" i="104"/>
  <c r="AA56" i="104"/>
  <c r="Z56" i="104"/>
  <c r="Y56" i="104"/>
  <c r="V56" i="104"/>
  <c r="W56" i="104"/>
  <c r="X56" i="104"/>
  <c r="S56" i="104"/>
  <c r="R56" i="104"/>
  <c r="Q56" i="104"/>
  <c r="P56" i="104"/>
  <c r="O56" i="104"/>
  <c r="N56" i="104"/>
  <c r="M56" i="104"/>
  <c r="L56" i="104"/>
  <c r="K56" i="104"/>
  <c r="H56" i="104"/>
  <c r="AF55" i="104"/>
  <c r="AE55" i="104"/>
  <c r="AD55" i="104"/>
  <c r="AC55" i="104"/>
  <c r="AB55" i="104"/>
  <c r="AA55" i="104"/>
  <c r="Z55" i="104"/>
  <c r="Y55" i="104"/>
  <c r="V55" i="104"/>
  <c r="W55" i="104"/>
  <c r="X55" i="104"/>
  <c r="S55" i="104"/>
  <c r="R55" i="104"/>
  <c r="Q55" i="104"/>
  <c r="P55" i="104"/>
  <c r="O55" i="104"/>
  <c r="N55" i="104"/>
  <c r="M55" i="104"/>
  <c r="L55" i="104"/>
  <c r="K55" i="104"/>
  <c r="D55" i="104"/>
  <c r="E55" i="104"/>
  <c r="AF54" i="104"/>
  <c r="AE54" i="104"/>
  <c r="AD54" i="104"/>
  <c r="AC54" i="104"/>
  <c r="AB54" i="104"/>
  <c r="AA54" i="104"/>
  <c r="Z54" i="104"/>
  <c r="Y54" i="104"/>
  <c r="V54" i="104"/>
  <c r="W54" i="104"/>
  <c r="X54" i="104"/>
  <c r="S54" i="104"/>
  <c r="R54" i="104"/>
  <c r="Q54" i="104"/>
  <c r="P54" i="104"/>
  <c r="O54" i="104"/>
  <c r="N54" i="104"/>
  <c r="M54" i="104"/>
  <c r="L54" i="104"/>
  <c r="K54" i="104"/>
  <c r="D54" i="104"/>
  <c r="E54" i="104"/>
  <c r="AF53" i="104"/>
  <c r="AE53" i="104"/>
  <c r="AD53" i="104"/>
  <c r="AC53" i="104"/>
  <c r="AB53" i="104"/>
  <c r="AA53" i="104"/>
  <c r="Z53" i="104"/>
  <c r="Y53" i="104"/>
  <c r="V53" i="104"/>
  <c r="W53" i="104"/>
  <c r="X53" i="104"/>
  <c r="S53" i="104"/>
  <c r="R53" i="104"/>
  <c r="Q53" i="104"/>
  <c r="P53" i="104"/>
  <c r="O53" i="104"/>
  <c r="N53" i="104"/>
  <c r="M53" i="104"/>
  <c r="L53" i="104"/>
  <c r="K53" i="104"/>
  <c r="D53" i="104"/>
  <c r="E53" i="104"/>
  <c r="Y52" i="104"/>
  <c r="Z52" i="104"/>
  <c r="AA52" i="104"/>
  <c r="AB52" i="104"/>
  <c r="AC52" i="104"/>
  <c r="AD52" i="104"/>
  <c r="AE52" i="104"/>
  <c r="AF52" i="104"/>
  <c r="V52" i="104"/>
  <c r="W52" i="104"/>
  <c r="X52" i="104"/>
  <c r="S52" i="104"/>
  <c r="AG52" i="104"/>
  <c r="R52" i="104"/>
  <c r="Q52" i="104"/>
  <c r="P52" i="104"/>
  <c r="O52" i="104"/>
  <c r="N52" i="104"/>
  <c r="M52" i="104"/>
  <c r="L52" i="104"/>
  <c r="K52" i="104"/>
  <c r="B51" i="104"/>
  <c r="A51" i="103"/>
  <c r="B101" i="103"/>
  <c r="B96" i="103"/>
  <c r="B97" i="103"/>
  <c r="B98" i="103"/>
  <c r="B99" i="103"/>
  <c r="B100" i="103"/>
  <c r="D101" i="103"/>
  <c r="E101" i="103"/>
  <c r="B94" i="103"/>
  <c r="C101" i="103"/>
  <c r="F101" i="103"/>
  <c r="D100" i="103"/>
  <c r="E100" i="103"/>
  <c r="C100" i="103"/>
  <c r="F100" i="103"/>
  <c r="D99" i="103"/>
  <c r="E99" i="103"/>
  <c r="C99" i="103"/>
  <c r="F99" i="103"/>
  <c r="D98" i="103"/>
  <c r="E98" i="103"/>
  <c r="C98" i="103"/>
  <c r="F98" i="103"/>
  <c r="D97" i="103"/>
  <c r="E97" i="103"/>
  <c r="C97" i="103"/>
  <c r="F97" i="103"/>
  <c r="D96" i="103"/>
  <c r="E96" i="103"/>
  <c r="G96" i="103"/>
  <c r="C96" i="103"/>
  <c r="F96" i="103"/>
  <c r="B95" i="103"/>
  <c r="C77" i="103"/>
  <c r="E77" i="103"/>
  <c r="F77" i="103"/>
  <c r="G77" i="103"/>
  <c r="D77" i="103"/>
  <c r="B79" i="103"/>
  <c r="H77" i="103"/>
  <c r="B78" i="103"/>
  <c r="C78" i="103"/>
  <c r="C79" i="103"/>
  <c r="D79" i="103"/>
  <c r="D80" i="103"/>
  <c r="B81" i="103"/>
  <c r="B80" i="103"/>
  <c r="C80" i="103"/>
  <c r="C81" i="103"/>
  <c r="D81" i="103"/>
  <c r="B83" i="103"/>
  <c r="B82" i="103"/>
  <c r="C82" i="103"/>
  <c r="C83" i="103"/>
  <c r="D83" i="103"/>
  <c r="B85" i="103"/>
  <c r="B84" i="103"/>
  <c r="C84" i="103"/>
  <c r="C85" i="103"/>
  <c r="D85" i="103"/>
  <c r="B87" i="103"/>
  <c r="B86" i="103"/>
  <c r="C86" i="103"/>
  <c r="C87" i="103"/>
  <c r="D87" i="103"/>
  <c r="D92" i="103"/>
  <c r="B89" i="103"/>
  <c r="B88" i="103"/>
  <c r="C88" i="103"/>
  <c r="C89" i="103"/>
  <c r="D89" i="103"/>
  <c r="B91" i="103"/>
  <c r="B90" i="103"/>
  <c r="C90" i="103"/>
  <c r="C91" i="103"/>
  <c r="D91" i="103"/>
  <c r="E92" i="103"/>
  <c r="C92" i="103"/>
  <c r="F92" i="103"/>
  <c r="S91" i="103"/>
  <c r="R91" i="103"/>
  <c r="Q91" i="103"/>
  <c r="P91" i="103"/>
  <c r="O91" i="103"/>
  <c r="N91" i="103"/>
  <c r="M91" i="103"/>
  <c r="L91" i="103"/>
  <c r="K91" i="103"/>
  <c r="H91" i="103"/>
  <c r="G91" i="103"/>
  <c r="S90" i="103"/>
  <c r="R90" i="103"/>
  <c r="Q90" i="103"/>
  <c r="P90" i="103"/>
  <c r="O90" i="103"/>
  <c r="N90" i="103"/>
  <c r="M90" i="103"/>
  <c r="L90" i="103"/>
  <c r="K90" i="103"/>
  <c r="S89" i="103"/>
  <c r="R89" i="103"/>
  <c r="Q89" i="103"/>
  <c r="P89" i="103"/>
  <c r="O89" i="103"/>
  <c r="N89" i="103"/>
  <c r="M89" i="103"/>
  <c r="L89" i="103"/>
  <c r="K89" i="103"/>
  <c r="H89" i="103"/>
  <c r="H88" i="103"/>
  <c r="G89" i="103"/>
  <c r="S88" i="103"/>
  <c r="R88" i="103"/>
  <c r="Q88" i="103"/>
  <c r="P88" i="103"/>
  <c r="O88" i="103"/>
  <c r="N88" i="103"/>
  <c r="M88" i="103"/>
  <c r="L88" i="103"/>
  <c r="K88" i="103"/>
  <c r="S87" i="103"/>
  <c r="R87" i="103"/>
  <c r="Q87" i="103"/>
  <c r="P87" i="103"/>
  <c r="O87" i="103"/>
  <c r="N87" i="103"/>
  <c r="M87" i="103"/>
  <c r="L87" i="103"/>
  <c r="K87" i="103"/>
  <c r="H87" i="103"/>
  <c r="G87" i="103"/>
  <c r="S86" i="103"/>
  <c r="R86" i="103"/>
  <c r="Q86" i="103"/>
  <c r="P86" i="103"/>
  <c r="O86" i="103"/>
  <c r="N86" i="103"/>
  <c r="M86" i="103"/>
  <c r="L86" i="103"/>
  <c r="K86" i="103"/>
  <c r="S85" i="103"/>
  <c r="R85" i="103"/>
  <c r="Q85" i="103"/>
  <c r="P85" i="103"/>
  <c r="O85" i="103"/>
  <c r="N85" i="103"/>
  <c r="M85" i="103"/>
  <c r="L85" i="103"/>
  <c r="K85" i="103"/>
  <c r="H85" i="103"/>
  <c r="E85" i="103"/>
  <c r="G85" i="103"/>
  <c r="S84" i="103"/>
  <c r="R84" i="103"/>
  <c r="Q84" i="103"/>
  <c r="P84" i="103"/>
  <c r="O84" i="103"/>
  <c r="N84" i="103"/>
  <c r="M84" i="103"/>
  <c r="L84" i="103"/>
  <c r="K84" i="103"/>
  <c r="S83" i="103"/>
  <c r="R83" i="103"/>
  <c r="Q83" i="103"/>
  <c r="P83" i="103"/>
  <c r="O83" i="103"/>
  <c r="N83" i="103"/>
  <c r="M83" i="103"/>
  <c r="L83" i="103"/>
  <c r="K83" i="103"/>
  <c r="H83" i="103"/>
  <c r="G83" i="103"/>
  <c r="S82" i="103"/>
  <c r="R82" i="103"/>
  <c r="Q82" i="103"/>
  <c r="P82" i="103"/>
  <c r="O82" i="103"/>
  <c r="N82" i="103"/>
  <c r="M82" i="103"/>
  <c r="L82" i="103"/>
  <c r="K82" i="103"/>
  <c r="S81" i="103"/>
  <c r="R81" i="103"/>
  <c r="Q81" i="103"/>
  <c r="P81" i="103"/>
  <c r="O81" i="103"/>
  <c r="N81" i="103"/>
  <c r="M81" i="103"/>
  <c r="L81" i="103"/>
  <c r="K81" i="103"/>
  <c r="H81" i="103"/>
  <c r="G81" i="103"/>
  <c r="H63" i="103"/>
  <c r="AF80" i="103"/>
  <c r="AE80" i="103"/>
  <c r="AD80" i="103"/>
  <c r="AC80" i="103"/>
  <c r="AB80" i="103"/>
  <c r="AA80" i="103"/>
  <c r="Z80" i="103"/>
  <c r="Y80" i="103"/>
  <c r="V80" i="103"/>
  <c r="W80" i="103"/>
  <c r="X80" i="103"/>
  <c r="S80" i="103"/>
  <c r="R80" i="103"/>
  <c r="Q80" i="103"/>
  <c r="P80" i="103"/>
  <c r="O80" i="103"/>
  <c r="N80" i="103"/>
  <c r="M80" i="103"/>
  <c r="L80" i="103"/>
  <c r="K80" i="103"/>
  <c r="AF79" i="103"/>
  <c r="AE79" i="103"/>
  <c r="AD79" i="103"/>
  <c r="AC79" i="103"/>
  <c r="AB79" i="103"/>
  <c r="AA79" i="103"/>
  <c r="Z79" i="103"/>
  <c r="Y79" i="103"/>
  <c r="V79" i="103"/>
  <c r="W79" i="103"/>
  <c r="X79" i="103"/>
  <c r="S79" i="103"/>
  <c r="R79" i="103"/>
  <c r="Q79" i="103"/>
  <c r="P79" i="103"/>
  <c r="O79" i="103"/>
  <c r="N79" i="103"/>
  <c r="M79" i="103"/>
  <c r="L79" i="103"/>
  <c r="K79" i="103"/>
  <c r="H79" i="103"/>
  <c r="G79" i="103"/>
  <c r="AF78" i="103"/>
  <c r="AE78" i="103"/>
  <c r="AD78" i="103"/>
  <c r="AC78" i="103"/>
  <c r="AB78" i="103"/>
  <c r="AA78" i="103"/>
  <c r="Z78" i="103"/>
  <c r="Y78" i="103"/>
  <c r="V78" i="103"/>
  <c r="W78" i="103"/>
  <c r="X78" i="103"/>
  <c r="S78" i="103"/>
  <c r="R78" i="103"/>
  <c r="Q78" i="103"/>
  <c r="P78" i="103"/>
  <c r="O78" i="103"/>
  <c r="N78" i="103"/>
  <c r="M78" i="103"/>
  <c r="L78" i="103"/>
  <c r="K78" i="103"/>
  <c r="AF77" i="103"/>
  <c r="AE77" i="103"/>
  <c r="AD77" i="103"/>
  <c r="AC77" i="103"/>
  <c r="AB77" i="103"/>
  <c r="AA77" i="103"/>
  <c r="Z77" i="103"/>
  <c r="Y77" i="103"/>
  <c r="V77" i="103"/>
  <c r="W77" i="103"/>
  <c r="X77" i="103"/>
  <c r="S77" i="103"/>
  <c r="R77" i="103"/>
  <c r="Q77" i="103"/>
  <c r="P77" i="103"/>
  <c r="O77" i="103"/>
  <c r="N77" i="103"/>
  <c r="M77" i="103"/>
  <c r="L77" i="103"/>
  <c r="K77" i="103"/>
  <c r="B77" i="103"/>
  <c r="AF76" i="103"/>
  <c r="AE76" i="103"/>
  <c r="AD76" i="103"/>
  <c r="AC76" i="103"/>
  <c r="AB76" i="103"/>
  <c r="AA76" i="103"/>
  <c r="Z76" i="103"/>
  <c r="Y76" i="103"/>
  <c r="V76" i="103"/>
  <c r="W76" i="103"/>
  <c r="X76" i="103"/>
  <c r="S76" i="103"/>
  <c r="R76" i="103"/>
  <c r="Q76" i="103"/>
  <c r="P76" i="103"/>
  <c r="O76" i="103"/>
  <c r="N76" i="103"/>
  <c r="M76" i="103"/>
  <c r="L76" i="103"/>
  <c r="K76" i="103"/>
  <c r="G68" i="103"/>
  <c r="C54" i="103"/>
  <c r="C73" i="103"/>
  <c r="C55" i="103"/>
  <c r="C74" i="103"/>
  <c r="D73" i="103"/>
  <c r="H53" i="103"/>
  <c r="E72" i="103"/>
  <c r="F72" i="103"/>
  <c r="H54" i="103"/>
  <c r="E73" i="103"/>
  <c r="F73" i="103"/>
  <c r="B76" i="103"/>
  <c r="AF75" i="103"/>
  <c r="AE75" i="103"/>
  <c r="AD75" i="103"/>
  <c r="AC75" i="103"/>
  <c r="AB75" i="103"/>
  <c r="AA75" i="103"/>
  <c r="Z75" i="103"/>
  <c r="Y75" i="103"/>
  <c r="V75" i="103"/>
  <c r="W75" i="103"/>
  <c r="X75" i="103"/>
  <c r="S75" i="103"/>
  <c r="R75" i="103"/>
  <c r="Q75" i="103"/>
  <c r="P75" i="103"/>
  <c r="O75" i="103"/>
  <c r="N75" i="103"/>
  <c r="M75" i="103"/>
  <c r="L75" i="103"/>
  <c r="K75" i="103"/>
  <c r="B75" i="103"/>
  <c r="AF74" i="103"/>
  <c r="AE74" i="103"/>
  <c r="AD74" i="103"/>
  <c r="AC74" i="103"/>
  <c r="AB74" i="103"/>
  <c r="AA74" i="103"/>
  <c r="Z74" i="103"/>
  <c r="Y74" i="103"/>
  <c r="V74" i="103"/>
  <c r="W74" i="103"/>
  <c r="X74" i="103"/>
  <c r="S74" i="103"/>
  <c r="R74" i="103"/>
  <c r="Q74" i="103"/>
  <c r="P74" i="103"/>
  <c r="O74" i="103"/>
  <c r="N74" i="103"/>
  <c r="M74" i="103"/>
  <c r="L74" i="103"/>
  <c r="K74" i="103"/>
  <c r="H55" i="103"/>
  <c r="E74" i="103"/>
  <c r="B55" i="103"/>
  <c r="B74" i="103"/>
  <c r="AF73" i="103"/>
  <c r="AE73" i="103"/>
  <c r="AD73" i="103"/>
  <c r="AC73" i="103"/>
  <c r="AB73" i="103"/>
  <c r="AA73" i="103"/>
  <c r="Z73" i="103"/>
  <c r="Y73" i="103"/>
  <c r="V73" i="103"/>
  <c r="W73" i="103"/>
  <c r="X73" i="103"/>
  <c r="S73" i="103"/>
  <c r="R73" i="103"/>
  <c r="Q73" i="103"/>
  <c r="P73" i="103"/>
  <c r="O73" i="103"/>
  <c r="N73" i="103"/>
  <c r="M73" i="103"/>
  <c r="L73" i="103"/>
  <c r="K73" i="103"/>
  <c r="B54" i="103"/>
  <c r="B73" i="103"/>
  <c r="AF72" i="103"/>
  <c r="AE72" i="103"/>
  <c r="AD72" i="103"/>
  <c r="AC72" i="103"/>
  <c r="AB72" i="103"/>
  <c r="AA72" i="103"/>
  <c r="Z72" i="103"/>
  <c r="Y72" i="103"/>
  <c r="V72" i="103"/>
  <c r="W72" i="103"/>
  <c r="X72" i="103"/>
  <c r="S72" i="103"/>
  <c r="R72" i="103"/>
  <c r="Q72" i="103"/>
  <c r="P72" i="103"/>
  <c r="O72" i="103"/>
  <c r="N72" i="103"/>
  <c r="M72" i="103"/>
  <c r="L72" i="103"/>
  <c r="K72" i="103"/>
  <c r="C53" i="103"/>
  <c r="C72" i="103"/>
  <c r="D72" i="103"/>
  <c r="B53" i="103"/>
  <c r="B72" i="103"/>
  <c r="AF71" i="103"/>
  <c r="AE71" i="103"/>
  <c r="AD71" i="103"/>
  <c r="AC71" i="103"/>
  <c r="AB71" i="103"/>
  <c r="AA71" i="103"/>
  <c r="Z71" i="103"/>
  <c r="Y71" i="103"/>
  <c r="V71" i="103"/>
  <c r="W71" i="103"/>
  <c r="X71" i="103"/>
  <c r="S71" i="103"/>
  <c r="R71" i="103"/>
  <c r="Q71" i="103"/>
  <c r="P71" i="103"/>
  <c r="O71" i="103"/>
  <c r="N71" i="103"/>
  <c r="M71" i="103"/>
  <c r="L71" i="103"/>
  <c r="K71" i="103"/>
  <c r="AF70" i="103"/>
  <c r="AE70" i="103"/>
  <c r="AD70" i="103"/>
  <c r="AC70" i="103"/>
  <c r="AB70" i="103"/>
  <c r="AA70" i="103"/>
  <c r="Z70" i="103"/>
  <c r="Y70" i="103"/>
  <c r="V70" i="103"/>
  <c r="W70" i="103"/>
  <c r="X70" i="103"/>
  <c r="S70" i="103"/>
  <c r="R70" i="103"/>
  <c r="Q70" i="103"/>
  <c r="P70" i="103"/>
  <c r="O70" i="103"/>
  <c r="N70" i="103"/>
  <c r="M70" i="103"/>
  <c r="L70" i="103"/>
  <c r="K70" i="103"/>
  <c r="G66" i="103"/>
  <c r="AF69" i="103"/>
  <c r="AE69" i="103"/>
  <c r="AD69" i="103"/>
  <c r="AC69" i="103"/>
  <c r="AB69" i="103"/>
  <c r="AA69" i="103"/>
  <c r="Z69" i="103"/>
  <c r="Y69" i="103"/>
  <c r="V69" i="103"/>
  <c r="W69" i="103"/>
  <c r="X69" i="103"/>
  <c r="S69" i="103"/>
  <c r="R69" i="103"/>
  <c r="Q69" i="103"/>
  <c r="P69" i="103"/>
  <c r="O69" i="103"/>
  <c r="N69" i="103"/>
  <c r="M69" i="103"/>
  <c r="L69" i="103"/>
  <c r="K69" i="103"/>
  <c r="AF68" i="103"/>
  <c r="AE68" i="103"/>
  <c r="AD68" i="103"/>
  <c r="AC68" i="103"/>
  <c r="AB68" i="103"/>
  <c r="AA68" i="103"/>
  <c r="Z68" i="103"/>
  <c r="Y68" i="103"/>
  <c r="V68" i="103"/>
  <c r="W68" i="103"/>
  <c r="X68" i="103"/>
  <c r="S68" i="103"/>
  <c r="R68" i="103"/>
  <c r="Q68" i="103"/>
  <c r="P68" i="103"/>
  <c r="O68" i="103"/>
  <c r="N68" i="103"/>
  <c r="M68" i="103"/>
  <c r="L68" i="103"/>
  <c r="K68" i="103"/>
  <c r="AF67" i="103"/>
  <c r="AE67" i="103"/>
  <c r="AD67" i="103"/>
  <c r="AC67" i="103"/>
  <c r="AB67" i="103"/>
  <c r="AA67" i="103"/>
  <c r="Z67" i="103"/>
  <c r="Y67" i="103"/>
  <c r="V67" i="103"/>
  <c r="W67" i="103"/>
  <c r="X67" i="103"/>
  <c r="S67" i="103"/>
  <c r="R67" i="103"/>
  <c r="Q67" i="103"/>
  <c r="P67" i="103"/>
  <c r="O67" i="103"/>
  <c r="N67" i="103"/>
  <c r="M67" i="103"/>
  <c r="L67" i="103"/>
  <c r="K67" i="103"/>
  <c r="G53" i="103"/>
  <c r="C56" i="103"/>
  <c r="B56" i="103"/>
  <c r="E56" i="103"/>
  <c r="G56" i="103"/>
  <c r="C57" i="103"/>
  <c r="B57" i="103"/>
  <c r="C58" i="103"/>
  <c r="B58" i="103"/>
  <c r="C59" i="103"/>
  <c r="B59" i="103"/>
  <c r="C60" i="103"/>
  <c r="B60" i="103"/>
  <c r="C61" i="103"/>
  <c r="B61" i="103"/>
  <c r="E57" i="103"/>
  <c r="G57" i="103"/>
  <c r="E58" i="103"/>
  <c r="G58" i="103"/>
  <c r="E59" i="103"/>
  <c r="G59" i="103"/>
  <c r="E60" i="103"/>
  <c r="G60" i="103"/>
  <c r="E61" i="103"/>
  <c r="G61" i="103"/>
  <c r="F53" i="103"/>
  <c r="B62" i="103"/>
  <c r="B63" i="103"/>
  <c r="B64" i="103"/>
  <c r="F54" i="103"/>
  <c r="F55" i="103"/>
  <c r="H66" i="103"/>
  <c r="H67" i="103"/>
  <c r="G67" i="103"/>
  <c r="B65" i="103"/>
  <c r="B66" i="103"/>
  <c r="F65" i="103"/>
  <c r="F66" i="103"/>
  <c r="F67" i="103"/>
  <c r="B67" i="103"/>
  <c r="AF66" i="103"/>
  <c r="AE66" i="103"/>
  <c r="AD66" i="103"/>
  <c r="AC66" i="103"/>
  <c r="AB66" i="103"/>
  <c r="AA66" i="103"/>
  <c r="Z66" i="103"/>
  <c r="Y66" i="103"/>
  <c r="V66" i="103"/>
  <c r="W66" i="103"/>
  <c r="X66" i="103"/>
  <c r="S66" i="103"/>
  <c r="R66" i="103"/>
  <c r="Q66" i="103"/>
  <c r="P66" i="103"/>
  <c r="O66" i="103"/>
  <c r="N66" i="103"/>
  <c r="M66" i="103"/>
  <c r="L66" i="103"/>
  <c r="K66" i="103"/>
  <c r="C66" i="103"/>
  <c r="AF65" i="103"/>
  <c r="AE65" i="103"/>
  <c r="AD65" i="103"/>
  <c r="AC65" i="103"/>
  <c r="AB65" i="103"/>
  <c r="AA65" i="103"/>
  <c r="Z65" i="103"/>
  <c r="Y65" i="103"/>
  <c r="V65" i="103"/>
  <c r="W65" i="103"/>
  <c r="X65" i="103"/>
  <c r="S65" i="103"/>
  <c r="R65" i="103"/>
  <c r="Q65" i="103"/>
  <c r="P65" i="103"/>
  <c r="O65" i="103"/>
  <c r="N65" i="103"/>
  <c r="M65" i="103"/>
  <c r="L65" i="103"/>
  <c r="K65" i="103"/>
  <c r="H65" i="103"/>
  <c r="G65" i="103"/>
  <c r="C65" i="103"/>
  <c r="AF64" i="103"/>
  <c r="AE64" i="103"/>
  <c r="AD64" i="103"/>
  <c r="AC64" i="103"/>
  <c r="AB64" i="103"/>
  <c r="AA64" i="103"/>
  <c r="Z64" i="103"/>
  <c r="Y64" i="103"/>
  <c r="V64" i="103"/>
  <c r="W64" i="103"/>
  <c r="X64" i="103"/>
  <c r="S64" i="103"/>
  <c r="R64" i="103"/>
  <c r="Q64" i="103"/>
  <c r="P64" i="103"/>
  <c r="O64" i="103"/>
  <c r="N64" i="103"/>
  <c r="M64" i="103"/>
  <c r="L64" i="103"/>
  <c r="K64" i="103"/>
  <c r="G64" i="103"/>
  <c r="E64" i="103"/>
  <c r="C64" i="103"/>
  <c r="AF63" i="103"/>
  <c r="AE63" i="103"/>
  <c r="AD63" i="103"/>
  <c r="AC63" i="103"/>
  <c r="AB63" i="103"/>
  <c r="AA63" i="103"/>
  <c r="Z63" i="103"/>
  <c r="Y63" i="103"/>
  <c r="V63" i="103"/>
  <c r="W63" i="103"/>
  <c r="X63" i="103"/>
  <c r="S63" i="103"/>
  <c r="R63" i="103"/>
  <c r="Q63" i="103"/>
  <c r="P63" i="103"/>
  <c r="O63" i="103"/>
  <c r="N63" i="103"/>
  <c r="M63" i="103"/>
  <c r="L63" i="103"/>
  <c r="K63" i="103"/>
  <c r="D63" i="103"/>
  <c r="C63" i="103"/>
  <c r="AF62" i="103"/>
  <c r="AE62" i="103"/>
  <c r="AD62" i="103"/>
  <c r="AC62" i="103"/>
  <c r="AB62" i="103"/>
  <c r="AA62" i="103"/>
  <c r="Z62" i="103"/>
  <c r="Y62" i="103"/>
  <c r="V62" i="103"/>
  <c r="W62" i="103"/>
  <c r="X62" i="103"/>
  <c r="S62" i="103"/>
  <c r="R62" i="103"/>
  <c r="Q62" i="103"/>
  <c r="P62" i="103"/>
  <c r="O62" i="103"/>
  <c r="N62" i="103"/>
  <c r="M62" i="103"/>
  <c r="L62" i="103"/>
  <c r="K62" i="103"/>
  <c r="AF61" i="103"/>
  <c r="AE61" i="103"/>
  <c r="AD61" i="103"/>
  <c r="AC61" i="103"/>
  <c r="AB61" i="103"/>
  <c r="AA61" i="103"/>
  <c r="Z61" i="103"/>
  <c r="Y61" i="103"/>
  <c r="V61" i="103"/>
  <c r="W61" i="103"/>
  <c r="X61" i="103"/>
  <c r="S61" i="103"/>
  <c r="R61" i="103"/>
  <c r="Q61" i="103"/>
  <c r="P61" i="103"/>
  <c r="O61" i="103"/>
  <c r="N61" i="103"/>
  <c r="M61" i="103"/>
  <c r="L61" i="103"/>
  <c r="K61" i="103"/>
  <c r="H61" i="103"/>
  <c r="AF60" i="103"/>
  <c r="AE60" i="103"/>
  <c r="AD60" i="103"/>
  <c r="AC60" i="103"/>
  <c r="AB60" i="103"/>
  <c r="AA60" i="103"/>
  <c r="Z60" i="103"/>
  <c r="Y60" i="103"/>
  <c r="V60" i="103"/>
  <c r="W60" i="103"/>
  <c r="X60" i="103"/>
  <c r="S60" i="103"/>
  <c r="R60" i="103"/>
  <c r="Q60" i="103"/>
  <c r="P60" i="103"/>
  <c r="O60" i="103"/>
  <c r="N60" i="103"/>
  <c r="M60" i="103"/>
  <c r="L60" i="103"/>
  <c r="K60" i="103"/>
  <c r="H60" i="103"/>
  <c r="AF59" i="103"/>
  <c r="AE59" i="103"/>
  <c r="AD59" i="103"/>
  <c r="AC59" i="103"/>
  <c r="AB59" i="103"/>
  <c r="AA59" i="103"/>
  <c r="Z59" i="103"/>
  <c r="Y59" i="103"/>
  <c r="V59" i="103"/>
  <c r="W59" i="103"/>
  <c r="X59" i="103"/>
  <c r="S59" i="103"/>
  <c r="R59" i="103"/>
  <c r="Q59" i="103"/>
  <c r="P59" i="103"/>
  <c r="O59" i="103"/>
  <c r="N59" i="103"/>
  <c r="M59" i="103"/>
  <c r="L59" i="103"/>
  <c r="K59" i="103"/>
  <c r="H59" i="103"/>
  <c r="AF58" i="103"/>
  <c r="AE58" i="103"/>
  <c r="AD58" i="103"/>
  <c r="AC58" i="103"/>
  <c r="AB58" i="103"/>
  <c r="AA58" i="103"/>
  <c r="Z58" i="103"/>
  <c r="Y58" i="103"/>
  <c r="V58" i="103"/>
  <c r="W58" i="103"/>
  <c r="X58" i="103"/>
  <c r="S58" i="103"/>
  <c r="R58" i="103"/>
  <c r="Q58" i="103"/>
  <c r="P58" i="103"/>
  <c r="O58" i="103"/>
  <c r="N58" i="103"/>
  <c r="M58" i="103"/>
  <c r="L58" i="103"/>
  <c r="K58" i="103"/>
  <c r="H58" i="103"/>
  <c r="AF57" i="103"/>
  <c r="AE57" i="103"/>
  <c r="AD57" i="103"/>
  <c r="AC57" i="103"/>
  <c r="AB57" i="103"/>
  <c r="AA57" i="103"/>
  <c r="Z57" i="103"/>
  <c r="Y57" i="103"/>
  <c r="V57" i="103"/>
  <c r="W57" i="103"/>
  <c r="X57" i="103"/>
  <c r="S57" i="103"/>
  <c r="R57" i="103"/>
  <c r="Q57" i="103"/>
  <c r="P57" i="103"/>
  <c r="O57" i="103"/>
  <c r="N57" i="103"/>
  <c r="M57" i="103"/>
  <c r="L57" i="103"/>
  <c r="K57" i="103"/>
  <c r="H57" i="103"/>
  <c r="AF56" i="103"/>
  <c r="AE56" i="103"/>
  <c r="AD56" i="103"/>
  <c r="AC56" i="103"/>
  <c r="AB56" i="103"/>
  <c r="AA56" i="103"/>
  <c r="Z56" i="103"/>
  <c r="Y56" i="103"/>
  <c r="V56" i="103"/>
  <c r="W56" i="103"/>
  <c r="X56" i="103"/>
  <c r="S56" i="103"/>
  <c r="R56" i="103"/>
  <c r="Q56" i="103"/>
  <c r="P56" i="103"/>
  <c r="O56" i="103"/>
  <c r="N56" i="103"/>
  <c r="M56" i="103"/>
  <c r="L56" i="103"/>
  <c r="K56" i="103"/>
  <c r="H56" i="103"/>
  <c r="AF55" i="103"/>
  <c r="AE55" i="103"/>
  <c r="AD55" i="103"/>
  <c r="AC55" i="103"/>
  <c r="AB55" i="103"/>
  <c r="AA55" i="103"/>
  <c r="Z55" i="103"/>
  <c r="Y55" i="103"/>
  <c r="V55" i="103"/>
  <c r="W55" i="103"/>
  <c r="X55" i="103"/>
  <c r="S55" i="103"/>
  <c r="R55" i="103"/>
  <c r="Q55" i="103"/>
  <c r="P55" i="103"/>
  <c r="O55" i="103"/>
  <c r="N55" i="103"/>
  <c r="M55" i="103"/>
  <c r="L55" i="103"/>
  <c r="K55" i="103"/>
  <c r="D55" i="103"/>
  <c r="E55" i="103"/>
  <c r="AF54" i="103"/>
  <c r="AE54" i="103"/>
  <c r="AD54" i="103"/>
  <c r="AC54" i="103"/>
  <c r="AB54" i="103"/>
  <c r="AA54" i="103"/>
  <c r="Z54" i="103"/>
  <c r="Y54" i="103"/>
  <c r="V54" i="103"/>
  <c r="W54" i="103"/>
  <c r="X54" i="103"/>
  <c r="S54" i="103"/>
  <c r="R54" i="103"/>
  <c r="Q54" i="103"/>
  <c r="P54" i="103"/>
  <c r="O54" i="103"/>
  <c r="N54" i="103"/>
  <c r="M54" i="103"/>
  <c r="L54" i="103"/>
  <c r="K54" i="103"/>
  <c r="D54" i="103"/>
  <c r="E54" i="103"/>
  <c r="AF53" i="103"/>
  <c r="AE53" i="103"/>
  <c r="AD53" i="103"/>
  <c r="AC53" i="103"/>
  <c r="AB53" i="103"/>
  <c r="AA53" i="103"/>
  <c r="Z53" i="103"/>
  <c r="Y53" i="103"/>
  <c r="V53" i="103"/>
  <c r="W53" i="103"/>
  <c r="X53" i="103"/>
  <c r="S53" i="103"/>
  <c r="R53" i="103"/>
  <c r="Q53" i="103"/>
  <c r="P53" i="103"/>
  <c r="O53" i="103"/>
  <c r="N53" i="103"/>
  <c r="M53" i="103"/>
  <c r="L53" i="103"/>
  <c r="K53" i="103"/>
  <c r="D53" i="103"/>
  <c r="E53" i="103"/>
  <c r="Y52" i="103"/>
  <c r="Z52" i="103"/>
  <c r="AA52" i="103"/>
  <c r="AB52" i="103"/>
  <c r="AC52" i="103"/>
  <c r="AD52" i="103"/>
  <c r="AE52" i="103"/>
  <c r="AF52" i="103"/>
  <c r="V52" i="103"/>
  <c r="W52" i="103"/>
  <c r="X52" i="103"/>
  <c r="AG52" i="103"/>
  <c r="S52" i="103"/>
  <c r="R52" i="103"/>
  <c r="Q52" i="103"/>
  <c r="P52" i="103"/>
  <c r="O52" i="103"/>
  <c r="N52" i="103"/>
  <c r="M52" i="103"/>
  <c r="L52" i="103"/>
  <c r="K52" i="103"/>
  <c r="B51" i="103"/>
  <c r="A51" i="102"/>
  <c r="B101" i="102"/>
  <c r="B96" i="102"/>
  <c r="B97" i="102"/>
  <c r="B98" i="102"/>
  <c r="B99" i="102"/>
  <c r="B100" i="102"/>
  <c r="D101" i="102"/>
  <c r="E101" i="102"/>
  <c r="B94" i="102"/>
  <c r="C101" i="102"/>
  <c r="F101" i="102"/>
  <c r="D100" i="102"/>
  <c r="E100" i="102"/>
  <c r="C100" i="102"/>
  <c r="F100" i="102"/>
  <c r="D99" i="102"/>
  <c r="E99" i="102"/>
  <c r="C99" i="102"/>
  <c r="F99" i="102"/>
  <c r="D98" i="102"/>
  <c r="E98" i="102"/>
  <c r="C98" i="102"/>
  <c r="F98" i="102"/>
  <c r="D97" i="102"/>
  <c r="E97" i="102"/>
  <c r="C97" i="102"/>
  <c r="F97" i="102"/>
  <c r="D96" i="102"/>
  <c r="E96" i="102"/>
  <c r="B55" i="102"/>
  <c r="C96" i="102"/>
  <c r="F96" i="102"/>
  <c r="G96" i="102"/>
  <c r="B95" i="102"/>
  <c r="C77" i="102"/>
  <c r="E77" i="102"/>
  <c r="F77" i="102"/>
  <c r="G77" i="102"/>
  <c r="D77" i="102"/>
  <c r="B79" i="102"/>
  <c r="H77" i="102"/>
  <c r="B78" i="102"/>
  <c r="C78" i="102"/>
  <c r="C79" i="102"/>
  <c r="D79" i="102"/>
  <c r="D80" i="102"/>
  <c r="B81" i="102"/>
  <c r="B80" i="102"/>
  <c r="C80" i="102"/>
  <c r="C81" i="102"/>
  <c r="D81" i="102"/>
  <c r="B83" i="102"/>
  <c r="B82" i="102"/>
  <c r="C82" i="102"/>
  <c r="C83" i="102"/>
  <c r="D83" i="102"/>
  <c r="B85" i="102"/>
  <c r="B84" i="102"/>
  <c r="C84" i="102"/>
  <c r="C85" i="102"/>
  <c r="D85" i="102"/>
  <c r="B87" i="102"/>
  <c r="B86" i="102"/>
  <c r="C86" i="102"/>
  <c r="C87" i="102"/>
  <c r="D87" i="102"/>
  <c r="D92" i="102"/>
  <c r="C92" i="102"/>
  <c r="B89" i="102"/>
  <c r="B88" i="102"/>
  <c r="C88" i="102"/>
  <c r="C89" i="102"/>
  <c r="D89" i="102"/>
  <c r="B91" i="102"/>
  <c r="B90" i="102"/>
  <c r="C90" i="102"/>
  <c r="C91" i="102"/>
  <c r="D91" i="102"/>
  <c r="E92" i="102"/>
  <c r="F92" i="102"/>
  <c r="S91" i="102"/>
  <c r="R91" i="102"/>
  <c r="Q91" i="102"/>
  <c r="P91" i="102"/>
  <c r="O91" i="102"/>
  <c r="N91" i="102"/>
  <c r="M91" i="102"/>
  <c r="L91" i="102"/>
  <c r="K91" i="102"/>
  <c r="H91" i="102"/>
  <c r="G91" i="102"/>
  <c r="S90" i="102"/>
  <c r="R90" i="102"/>
  <c r="Q90" i="102"/>
  <c r="P90" i="102"/>
  <c r="O90" i="102"/>
  <c r="N90" i="102"/>
  <c r="M90" i="102"/>
  <c r="L90" i="102"/>
  <c r="K90" i="102"/>
  <c r="S89" i="102"/>
  <c r="R89" i="102"/>
  <c r="Q89" i="102"/>
  <c r="P89" i="102"/>
  <c r="O89" i="102"/>
  <c r="N89" i="102"/>
  <c r="M89" i="102"/>
  <c r="L89" i="102"/>
  <c r="K89" i="102"/>
  <c r="H89" i="102"/>
  <c r="G89" i="102"/>
  <c r="S88" i="102"/>
  <c r="R88" i="102"/>
  <c r="Q88" i="102"/>
  <c r="P88" i="102"/>
  <c r="O88" i="102"/>
  <c r="N88" i="102"/>
  <c r="M88" i="102"/>
  <c r="L88" i="102"/>
  <c r="K88" i="102"/>
  <c r="H88" i="102"/>
  <c r="S87" i="102"/>
  <c r="R87" i="102"/>
  <c r="Q87" i="102"/>
  <c r="P87" i="102"/>
  <c r="O87" i="102"/>
  <c r="N87" i="102"/>
  <c r="M87" i="102"/>
  <c r="L87" i="102"/>
  <c r="K87" i="102"/>
  <c r="H87" i="102"/>
  <c r="G87" i="102"/>
  <c r="S86" i="102"/>
  <c r="R86" i="102"/>
  <c r="Q86" i="102"/>
  <c r="P86" i="102"/>
  <c r="O86" i="102"/>
  <c r="N86" i="102"/>
  <c r="M86" i="102"/>
  <c r="L86" i="102"/>
  <c r="K86" i="102"/>
  <c r="S85" i="102"/>
  <c r="R85" i="102"/>
  <c r="Q85" i="102"/>
  <c r="P85" i="102"/>
  <c r="O85" i="102"/>
  <c r="N85" i="102"/>
  <c r="M85" i="102"/>
  <c r="L85" i="102"/>
  <c r="K85" i="102"/>
  <c r="H85" i="102"/>
  <c r="E85" i="102"/>
  <c r="G85" i="102"/>
  <c r="S84" i="102"/>
  <c r="R84" i="102"/>
  <c r="Q84" i="102"/>
  <c r="P84" i="102"/>
  <c r="O84" i="102"/>
  <c r="N84" i="102"/>
  <c r="M84" i="102"/>
  <c r="L84" i="102"/>
  <c r="K84" i="102"/>
  <c r="S83" i="102"/>
  <c r="R83" i="102"/>
  <c r="Q83" i="102"/>
  <c r="P83" i="102"/>
  <c r="O83" i="102"/>
  <c r="N83" i="102"/>
  <c r="M83" i="102"/>
  <c r="L83" i="102"/>
  <c r="K83" i="102"/>
  <c r="H83" i="102"/>
  <c r="G83" i="102"/>
  <c r="S82" i="102"/>
  <c r="R82" i="102"/>
  <c r="Q82" i="102"/>
  <c r="P82" i="102"/>
  <c r="O82" i="102"/>
  <c r="N82" i="102"/>
  <c r="M82" i="102"/>
  <c r="L82" i="102"/>
  <c r="K82" i="102"/>
  <c r="S81" i="102"/>
  <c r="R81" i="102"/>
  <c r="Q81" i="102"/>
  <c r="P81" i="102"/>
  <c r="O81" i="102"/>
  <c r="N81" i="102"/>
  <c r="M81" i="102"/>
  <c r="L81" i="102"/>
  <c r="K81" i="102"/>
  <c r="H81" i="102"/>
  <c r="G81" i="102"/>
  <c r="H63" i="102"/>
  <c r="AF80" i="102"/>
  <c r="AE80" i="102"/>
  <c r="AD80" i="102"/>
  <c r="AC80" i="102"/>
  <c r="AB80" i="102"/>
  <c r="AA80" i="102"/>
  <c r="Z80" i="102"/>
  <c r="Y80" i="102"/>
  <c r="V80" i="102"/>
  <c r="W80" i="102"/>
  <c r="X80" i="102"/>
  <c r="S80" i="102"/>
  <c r="R80" i="102"/>
  <c r="Q80" i="102"/>
  <c r="P80" i="102"/>
  <c r="O80" i="102"/>
  <c r="N80" i="102"/>
  <c r="M80" i="102"/>
  <c r="L80" i="102"/>
  <c r="K80" i="102"/>
  <c r="AF79" i="102"/>
  <c r="AE79" i="102"/>
  <c r="AD79" i="102"/>
  <c r="AC79" i="102"/>
  <c r="AB79" i="102"/>
  <c r="AA79" i="102"/>
  <c r="Z79" i="102"/>
  <c r="Y79" i="102"/>
  <c r="V79" i="102"/>
  <c r="W79" i="102"/>
  <c r="X79" i="102"/>
  <c r="S79" i="102"/>
  <c r="R79" i="102"/>
  <c r="Q79" i="102"/>
  <c r="P79" i="102"/>
  <c r="O79" i="102"/>
  <c r="N79" i="102"/>
  <c r="M79" i="102"/>
  <c r="L79" i="102"/>
  <c r="K79" i="102"/>
  <c r="H79" i="102"/>
  <c r="G79" i="102"/>
  <c r="AF78" i="102"/>
  <c r="AE78" i="102"/>
  <c r="AD78" i="102"/>
  <c r="AC78" i="102"/>
  <c r="AB78" i="102"/>
  <c r="AA78" i="102"/>
  <c r="Z78" i="102"/>
  <c r="Y78" i="102"/>
  <c r="V78" i="102"/>
  <c r="W78" i="102"/>
  <c r="X78" i="102"/>
  <c r="S78" i="102"/>
  <c r="R78" i="102"/>
  <c r="Q78" i="102"/>
  <c r="P78" i="102"/>
  <c r="O78" i="102"/>
  <c r="N78" i="102"/>
  <c r="M78" i="102"/>
  <c r="L78" i="102"/>
  <c r="K78" i="102"/>
  <c r="AF77" i="102"/>
  <c r="AE77" i="102"/>
  <c r="AD77" i="102"/>
  <c r="AC77" i="102"/>
  <c r="AB77" i="102"/>
  <c r="AA77" i="102"/>
  <c r="Z77" i="102"/>
  <c r="Y77" i="102"/>
  <c r="V77" i="102"/>
  <c r="W77" i="102"/>
  <c r="X77" i="102"/>
  <c r="S77" i="102"/>
  <c r="R77" i="102"/>
  <c r="Q77" i="102"/>
  <c r="P77" i="102"/>
  <c r="O77" i="102"/>
  <c r="N77" i="102"/>
  <c r="M77" i="102"/>
  <c r="L77" i="102"/>
  <c r="K77" i="102"/>
  <c r="B77" i="102"/>
  <c r="AF76" i="102"/>
  <c r="AE76" i="102"/>
  <c r="AD76" i="102"/>
  <c r="AC76" i="102"/>
  <c r="AB76" i="102"/>
  <c r="AA76" i="102"/>
  <c r="Z76" i="102"/>
  <c r="Y76" i="102"/>
  <c r="V76" i="102"/>
  <c r="W76" i="102"/>
  <c r="X76" i="102"/>
  <c r="S76" i="102"/>
  <c r="R76" i="102"/>
  <c r="Q76" i="102"/>
  <c r="P76" i="102"/>
  <c r="O76" i="102"/>
  <c r="N76" i="102"/>
  <c r="M76" i="102"/>
  <c r="L76" i="102"/>
  <c r="K76" i="102"/>
  <c r="G68" i="102"/>
  <c r="C54" i="102"/>
  <c r="C73" i="102"/>
  <c r="C55" i="102"/>
  <c r="C74" i="102"/>
  <c r="D73" i="102"/>
  <c r="H53" i="102"/>
  <c r="E72" i="102"/>
  <c r="F72" i="102"/>
  <c r="H54" i="102"/>
  <c r="E73" i="102"/>
  <c r="F73" i="102"/>
  <c r="B76" i="102"/>
  <c r="AF75" i="102"/>
  <c r="AE75" i="102"/>
  <c r="AD75" i="102"/>
  <c r="AC75" i="102"/>
  <c r="AB75" i="102"/>
  <c r="AA75" i="102"/>
  <c r="Z75" i="102"/>
  <c r="Y75" i="102"/>
  <c r="V75" i="102"/>
  <c r="W75" i="102"/>
  <c r="X75" i="102"/>
  <c r="S75" i="102"/>
  <c r="R75" i="102"/>
  <c r="Q75" i="102"/>
  <c r="P75" i="102"/>
  <c r="O75" i="102"/>
  <c r="N75" i="102"/>
  <c r="M75" i="102"/>
  <c r="L75" i="102"/>
  <c r="K75" i="102"/>
  <c r="B75" i="102"/>
  <c r="AF74" i="102"/>
  <c r="AE74" i="102"/>
  <c r="AD74" i="102"/>
  <c r="AC74" i="102"/>
  <c r="AB74" i="102"/>
  <c r="AA74" i="102"/>
  <c r="Z74" i="102"/>
  <c r="Y74" i="102"/>
  <c r="V74" i="102"/>
  <c r="W74" i="102"/>
  <c r="X74" i="102"/>
  <c r="S74" i="102"/>
  <c r="R74" i="102"/>
  <c r="Q74" i="102"/>
  <c r="P74" i="102"/>
  <c r="O74" i="102"/>
  <c r="N74" i="102"/>
  <c r="M74" i="102"/>
  <c r="L74" i="102"/>
  <c r="K74" i="102"/>
  <c r="H55" i="102"/>
  <c r="E74" i="102"/>
  <c r="B74" i="102"/>
  <c r="AF73" i="102"/>
  <c r="AE73" i="102"/>
  <c r="AD73" i="102"/>
  <c r="AC73" i="102"/>
  <c r="AB73" i="102"/>
  <c r="AA73" i="102"/>
  <c r="Z73" i="102"/>
  <c r="Y73" i="102"/>
  <c r="V73" i="102"/>
  <c r="W73" i="102"/>
  <c r="X73" i="102"/>
  <c r="S73" i="102"/>
  <c r="R73" i="102"/>
  <c r="Q73" i="102"/>
  <c r="P73" i="102"/>
  <c r="O73" i="102"/>
  <c r="N73" i="102"/>
  <c r="M73" i="102"/>
  <c r="L73" i="102"/>
  <c r="K73" i="102"/>
  <c r="B54" i="102"/>
  <c r="B73" i="102"/>
  <c r="AF72" i="102"/>
  <c r="AE72" i="102"/>
  <c r="AD72" i="102"/>
  <c r="AC72" i="102"/>
  <c r="AB72" i="102"/>
  <c r="AA72" i="102"/>
  <c r="Z72" i="102"/>
  <c r="Y72" i="102"/>
  <c r="V72" i="102"/>
  <c r="W72" i="102"/>
  <c r="X72" i="102"/>
  <c r="S72" i="102"/>
  <c r="R72" i="102"/>
  <c r="Q72" i="102"/>
  <c r="P72" i="102"/>
  <c r="O72" i="102"/>
  <c r="N72" i="102"/>
  <c r="M72" i="102"/>
  <c r="L72" i="102"/>
  <c r="K72" i="102"/>
  <c r="C53" i="102"/>
  <c r="C72" i="102"/>
  <c r="D72" i="102"/>
  <c r="B53" i="102"/>
  <c r="B72" i="102"/>
  <c r="AF71" i="102"/>
  <c r="AE71" i="102"/>
  <c r="AD71" i="102"/>
  <c r="AC71" i="102"/>
  <c r="AB71" i="102"/>
  <c r="AA71" i="102"/>
  <c r="Z71" i="102"/>
  <c r="Y71" i="102"/>
  <c r="V71" i="102"/>
  <c r="W71" i="102"/>
  <c r="X71" i="102"/>
  <c r="S71" i="102"/>
  <c r="R71" i="102"/>
  <c r="Q71" i="102"/>
  <c r="P71" i="102"/>
  <c r="O71" i="102"/>
  <c r="N71" i="102"/>
  <c r="M71" i="102"/>
  <c r="L71" i="102"/>
  <c r="K71" i="102"/>
  <c r="AF70" i="102"/>
  <c r="AE70" i="102"/>
  <c r="AD70" i="102"/>
  <c r="AC70" i="102"/>
  <c r="AB70" i="102"/>
  <c r="AA70" i="102"/>
  <c r="Z70" i="102"/>
  <c r="Y70" i="102"/>
  <c r="V70" i="102"/>
  <c r="W70" i="102"/>
  <c r="X70" i="102"/>
  <c r="S70" i="102"/>
  <c r="R70" i="102"/>
  <c r="Q70" i="102"/>
  <c r="P70" i="102"/>
  <c r="O70" i="102"/>
  <c r="N70" i="102"/>
  <c r="M70" i="102"/>
  <c r="L70" i="102"/>
  <c r="K70" i="102"/>
  <c r="G66" i="102"/>
  <c r="AF69" i="102"/>
  <c r="AE69" i="102"/>
  <c r="AD69" i="102"/>
  <c r="AC69" i="102"/>
  <c r="AB69" i="102"/>
  <c r="AA69" i="102"/>
  <c r="Z69" i="102"/>
  <c r="Y69" i="102"/>
  <c r="V69" i="102"/>
  <c r="W69" i="102"/>
  <c r="X69" i="102"/>
  <c r="S69" i="102"/>
  <c r="R69" i="102"/>
  <c r="Q69" i="102"/>
  <c r="P69" i="102"/>
  <c r="O69" i="102"/>
  <c r="N69" i="102"/>
  <c r="M69" i="102"/>
  <c r="L69" i="102"/>
  <c r="K69" i="102"/>
  <c r="AF68" i="102"/>
  <c r="AE68" i="102"/>
  <c r="AD68" i="102"/>
  <c r="AC68" i="102"/>
  <c r="AB68" i="102"/>
  <c r="AA68" i="102"/>
  <c r="Z68" i="102"/>
  <c r="Y68" i="102"/>
  <c r="V68" i="102"/>
  <c r="W68" i="102"/>
  <c r="X68" i="102"/>
  <c r="S68" i="102"/>
  <c r="R68" i="102"/>
  <c r="Q68" i="102"/>
  <c r="P68" i="102"/>
  <c r="O68" i="102"/>
  <c r="N68" i="102"/>
  <c r="M68" i="102"/>
  <c r="L68" i="102"/>
  <c r="K68" i="102"/>
  <c r="AF67" i="102"/>
  <c r="AE67" i="102"/>
  <c r="AD67" i="102"/>
  <c r="AC67" i="102"/>
  <c r="AB67" i="102"/>
  <c r="AA67" i="102"/>
  <c r="Z67" i="102"/>
  <c r="Y67" i="102"/>
  <c r="V67" i="102"/>
  <c r="W67" i="102"/>
  <c r="X67" i="102"/>
  <c r="S67" i="102"/>
  <c r="R67" i="102"/>
  <c r="Q67" i="102"/>
  <c r="P67" i="102"/>
  <c r="O67" i="102"/>
  <c r="N67" i="102"/>
  <c r="M67" i="102"/>
  <c r="L67" i="102"/>
  <c r="K67" i="102"/>
  <c r="G53" i="102"/>
  <c r="C56" i="102"/>
  <c r="B56" i="102"/>
  <c r="C57" i="102"/>
  <c r="B57" i="102"/>
  <c r="C58" i="102"/>
  <c r="B58" i="102"/>
  <c r="C59" i="102"/>
  <c r="B59" i="102"/>
  <c r="C60" i="102"/>
  <c r="B60" i="102"/>
  <c r="C61" i="102"/>
  <c r="B61" i="102"/>
  <c r="E56" i="102"/>
  <c r="G56" i="102"/>
  <c r="E57" i="102"/>
  <c r="G57" i="102"/>
  <c r="E58" i="102"/>
  <c r="G58" i="102"/>
  <c r="E59" i="102"/>
  <c r="G59" i="102"/>
  <c r="E60" i="102"/>
  <c r="G60" i="102"/>
  <c r="E61" i="102"/>
  <c r="G61" i="102"/>
  <c r="F53" i="102"/>
  <c r="B62" i="102"/>
  <c r="B63" i="102"/>
  <c r="B64" i="102"/>
  <c r="F54" i="102"/>
  <c r="F55" i="102"/>
  <c r="H66" i="102"/>
  <c r="H67" i="102"/>
  <c r="G67" i="102"/>
  <c r="B65" i="102"/>
  <c r="B66" i="102"/>
  <c r="F65" i="102"/>
  <c r="F66" i="102"/>
  <c r="F67" i="102"/>
  <c r="B67" i="102"/>
  <c r="AF66" i="102"/>
  <c r="AE66" i="102"/>
  <c r="AD66" i="102"/>
  <c r="AC66" i="102"/>
  <c r="AB66" i="102"/>
  <c r="AA66" i="102"/>
  <c r="Z66" i="102"/>
  <c r="Y66" i="102"/>
  <c r="V66" i="102"/>
  <c r="W66" i="102"/>
  <c r="X66" i="102"/>
  <c r="S66" i="102"/>
  <c r="R66" i="102"/>
  <c r="Q66" i="102"/>
  <c r="P66" i="102"/>
  <c r="O66" i="102"/>
  <c r="N66" i="102"/>
  <c r="M66" i="102"/>
  <c r="L66" i="102"/>
  <c r="K66" i="102"/>
  <c r="C66" i="102"/>
  <c r="AF65" i="102"/>
  <c r="AE65" i="102"/>
  <c r="AD65" i="102"/>
  <c r="AC65" i="102"/>
  <c r="AB65" i="102"/>
  <c r="AA65" i="102"/>
  <c r="Z65" i="102"/>
  <c r="Y65" i="102"/>
  <c r="V65" i="102"/>
  <c r="W65" i="102"/>
  <c r="X65" i="102"/>
  <c r="S65" i="102"/>
  <c r="R65" i="102"/>
  <c r="Q65" i="102"/>
  <c r="P65" i="102"/>
  <c r="O65" i="102"/>
  <c r="N65" i="102"/>
  <c r="M65" i="102"/>
  <c r="L65" i="102"/>
  <c r="K65" i="102"/>
  <c r="H65" i="102"/>
  <c r="G65" i="102"/>
  <c r="C65" i="102"/>
  <c r="AF64" i="102"/>
  <c r="AE64" i="102"/>
  <c r="AD64" i="102"/>
  <c r="AC64" i="102"/>
  <c r="AB64" i="102"/>
  <c r="AA64" i="102"/>
  <c r="Z64" i="102"/>
  <c r="Y64" i="102"/>
  <c r="V64" i="102"/>
  <c r="W64" i="102"/>
  <c r="X64" i="102"/>
  <c r="S64" i="102"/>
  <c r="R64" i="102"/>
  <c r="Q64" i="102"/>
  <c r="P64" i="102"/>
  <c r="O64" i="102"/>
  <c r="N64" i="102"/>
  <c r="M64" i="102"/>
  <c r="L64" i="102"/>
  <c r="K64" i="102"/>
  <c r="G64" i="102"/>
  <c r="E64" i="102"/>
  <c r="C64" i="102"/>
  <c r="AF63" i="102"/>
  <c r="AE63" i="102"/>
  <c r="AD63" i="102"/>
  <c r="AC63" i="102"/>
  <c r="AB63" i="102"/>
  <c r="AA63" i="102"/>
  <c r="Z63" i="102"/>
  <c r="Y63" i="102"/>
  <c r="V63" i="102"/>
  <c r="W63" i="102"/>
  <c r="X63" i="102"/>
  <c r="S63" i="102"/>
  <c r="R63" i="102"/>
  <c r="Q63" i="102"/>
  <c r="P63" i="102"/>
  <c r="O63" i="102"/>
  <c r="N63" i="102"/>
  <c r="M63" i="102"/>
  <c r="L63" i="102"/>
  <c r="K63" i="102"/>
  <c r="D53" i="102"/>
  <c r="E53" i="102"/>
  <c r="D54" i="102"/>
  <c r="E54" i="102"/>
  <c r="D55" i="102"/>
  <c r="E55" i="102"/>
  <c r="D63" i="102"/>
  <c r="C63" i="102"/>
  <c r="AF62" i="102"/>
  <c r="AE62" i="102"/>
  <c r="AD62" i="102"/>
  <c r="AC62" i="102"/>
  <c r="AB62" i="102"/>
  <c r="AA62" i="102"/>
  <c r="Z62" i="102"/>
  <c r="Y62" i="102"/>
  <c r="V62" i="102"/>
  <c r="W62" i="102"/>
  <c r="X62" i="102"/>
  <c r="S62" i="102"/>
  <c r="R62" i="102"/>
  <c r="Q62" i="102"/>
  <c r="P62" i="102"/>
  <c r="O62" i="102"/>
  <c r="N62" i="102"/>
  <c r="M62" i="102"/>
  <c r="L62" i="102"/>
  <c r="K62" i="102"/>
  <c r="AF61" i="102"/>
  <c r="AE61" i="102"/>
  <c r="AD61" i="102"/>
  <c r="AC61" i="102"/>
  <c r="AB61" i="102"/>
  <c r="AA61" i="102"/>
  <c r="Z61" i="102"/>
  <c r="Y61" i="102"/>
  <c r="V61" i="102"/>
  <c r="W61" i="102"/>
  <c r="X61" i="102"/>
  <c r="S61" i="102"/>
  <c r="R61" i="102"/>
  <c r="Q61" i="102"/>
  <c r="P61" i="102"/>
  <c r="O61" i="102"/>
  <c r="N61" i="102"/>
  <c r="M61" i="102"/>
  <c r="L61" i="102"/>
  <c r="K61" i="102"/>
  <c r="H61" i="102"/>
  <c r="AF60" i="102"/>
  <c r="AE60" i="102"/>
  <c r="AD60" i="102"/>
  <c r="AC60" i="102"/>
  <c r="AB60" i="102"/>
  <c r="AA60" i="102"/>
  <c r="Z60" i="102"/>
  <c r="Y60" i="102"/>
  <c r="V60" i="102"/>
  <c r="W60" i="102"/>
  <c r="X60" i="102"/>
  <c r="S60" i="102"/>
  <c r="R60" i="102"/>
  <c r="Q60" i="102"/>
  <c r="P60" i="102"/>
  <c r="O60" i="102"/>
  <c r="N60" i="102"/>
  <c r="M60" i="102"/>
  <c r="L60" i="102"/>
  <c r="K60" i="102"/>
  <c r="H60" i="102"/>
  <c r="AF59" i="102"/>
  <c r="AE59" i="102"/>
  <c r="AD59" i="102"/>
  <c r="AC59" i="102"/>
  <c r="AB59" i="102"/>
  <c r="AA59" i="102"/>
  <c r="Z59" i="102"/>
  <c r="Y59" i="102"/>
  <c r="V59" i="102"/>
  <c r="W59" i="102"/>
  <c r="X59" i="102"/>
  <c r="S59" i="102"/>
  <c r="R59" i="102"/>
  <c r="Q59" i="102"/>
  <c r="P59" i="102"/>
  <c r="O59" i="102"/>
  <c r="N59" i="102"/>
  <c r="M59" i="102"/>
  <c r="L59" i="102"/>
  <c r="K59" i="102"/>
  <c r="H59" i="102"/>
  <c r="AF58" i="102"/>
  <c r="AE58" i="102"/>
  <c r="AD58" i="102"/>
  <c r="AC58" i="102"/>
  <c r="AB58" i="102"/>
  <c r="AA58" i="102"/>
  <c r="Z58" i="102"/>
  <c r="Y58" i="102"/>
  <c r="V58" i="102"/>
  <c r="W58" i="102"/>
  <c r="X58" i="102"/>
  <c r="S58" i="102"/>
  <c r="R58" i="102"/>
  <c r="Q58" i="102"/>
  <c r="P58" i="102"/>
  <c r="O58" i="102"/>
  <c r="N58" i="102"/>
  <c r="M58" i="102"/>
  <c r="L58" i="102"/>
  <c r="K58" i="102"/>
  <c r="H58" i="102"/>
  <c r="AF57" i="102"/>
  <c r="AE57" i="102"/>
  <c r="AD57" i="102"/>
  <c r="AC57" i="102"/>
  <c r="AB57" i="102"/>
  <c r="AA57" i="102"/>
  <c r="Z57" i="102"/>
  <c r="Y57" i="102"/>
  <c r="V57" i="102"/>
  <c r="W57" i="102"/>
  <c r="X57" i="102"/>
  <c r="S57" i="102"/>
  <c r="R57" i="102"/>
  <c r="Q57" i="102"/>
  <c r="P57" i="102"/>
  <c r="O57" i="102"/>
  <c r="N57" i="102"/>
  <c r="M57" i="102"/>
  <c r="L57" i="102"/>
  <c r="K57" i="102"/>
  <c r="H57" i="102"/>
  <c r="AF56" i="102"/>
  <c r="AE56" i="102"/>
  <c r="AD56" i="102"/>
  <c r="AC56" i="102"/>
  <c r="AB56" i="102"/>
  <c r="AA56" i="102"/>
  <c r="Z56" i="102"/>
  <c r="Y56" i="102"/>
  <c r="V56" i="102"/>
  <c r="W56" i="102"/>
  <c r="X56" i="102"/>
  <c r="S56" i="102"/>
  <c r="R56" i="102"/>
  <c r="Q56" i="102"/>
  <c r="P56" i="102"/>
  <c r="O56" i="102"/>
  <c r="N56" i="102"/>
  <c r="M56" i="102"/>
  <c r="L56" i="102"/>
  <c r="K56" i="102"/>
  <c r="H56" i="102"/>
  <c r="AF55" i="102"/>
  <c r="AE55" i="102"/>
  <c r="AD55" i="102"/>
  <c r="AC55" i="102"/>
  <c r="AB55" i="102"/>
  <c r="AA55" i="102"/>
  <c r="Z55" i="102"/>
  <c r="Y55" i="102"/>
  <c r="V55" i="102"/>
  <c r="W55" i="102"/>
  <c r="X55" i="102"/>
  <c r="S55" i="102"/>
  <c r="R55" i="102"/>
  <c r="Q55" i="102"/>
  <c r="P55" i="102"/>
  <c r="O55" i="102"/>
  <c r="N55" i="102"/>
  <c r="M55" i="102"/>
  <c r="L55" i="102"/>
  <c r="K55" i="102"/>
  <c r="AF54" i="102"/>
  <c r="AE54" i="102"/>
  <c r="AD54" i="102"/>
  <c r="AC54" i="102"/>
  <c r="AB54" i="102"/>
  <c r="AA54" i="102"/>
  <c r="Z54" i="102"/>
  <c r="Y54" i="102"/>
  <c r="V54" i="102"/>
  <c r="W54" i="102"/>
  <c r="X54" i="102"/>
  <c r="S54" i="102"/>
  <c r="R54" i="102"/>
  <c r="Q54" i="102"/>
  <c r="P54" i="102"/>
  <c r="O54" i="102"/>
  <c r="N54" i="102"/>
  <c r="M54" i="102"/>
  <c r="L54" i="102"/>
  <c r="K54" i="102"/>
  <c r="AF53" i="102"/>
  <c r="AE53" i="102"/>
  <c r="AD53" i="102"/>
  <c r="AC53" i="102"/>
  <c r="AB53" i="102"/>
  <c r="AA53" i="102"/>
  <c r="Z53" i="102"/>
  <c r="Y53" i="102"/>
  <c r="V53" i="102"/>
  <c r="W53" i="102"/>
  <c r="X53" i="102"/>
  <c r="S53" i="102"/>
  <c r="R53" i="102"/>
  <c r="Q53" i="102"/>
  <c r="P53" i="102"/>
  <c r="O53" i="102"/>
  <c r="N53" i="102"/>
  <c r="M53" i="102"/>
  <c r="L53" i="102"/>
  <c r="K53" i="102"/>
  <c r="Y52" i="102"/>
  <c r="Z52" i="102"/>
  <c r="AA52" i="102"/>
  <c r="AB52" i="102"/>
  <c r="AC52" i="102"/>
  <c r="AD52" i="102"/>
  <c r="AE52" i="102"/>
  <c r="AF52" i="102"/>
  <c r="V52" i="102"/>
  <c r="W52" i="102"/>
  <c r="X52" i="102"/>
  <c r="S52" i="102"/>
  <c r="AG52" i="102"/>
  <c r="R52" i="102"/>
  <c r="Q52" i="102"/>
  <c r="P52" i="102"/>
  <c r="O52" i="102"/>
  <c r="N52" i="102"/>
  <c r="M52" i="102"/>
  <c r="L52" i="102"/>
  <c r="K52" i="102"/>
  <c r="B51" i="102"/>
  <c r="A51" i="101"/>
  <c r="B101" i="101"/>
  <c r="B96" i="101"/>
  <c r="B97" i="101"/>
  <c r="B98" i="101"/>
  <c r="B99" i="101"/>
  <c r="B100" i="101"/>
  <c r="D101" i="101"/>
  <c r="E101" i="101"/>
  <c r="B94" i="101"/>
  <c r="C101" i="101"/>
  <c r="F101" i="101"/>
  <c r="D100" i="101"/>
  <c r="E100" i="101"/>
  <c r="C100" i="101"/>
  <c r="F100" i="101"/>
  <c r="D99" i="101"/>
  <c r="E99" i="101"/>
  <c r="C99" i="101"/>
  <c r="F99" i="101"/>
  <c r="D98" i="101"/>
  <c r="E98" i="101"/>
  <c r="C98" i="101"/>
  <c r="F98" i="101"/>
  <c r="D97" i="101"/>
  <c r="E97" i="101"/>
  <c r="C97" i="101"/>
  <c r="F97" i="101"/>
  <c r="D96" i="101"/>
  <c r="E96" i="101"/>
  <c r="G96" i="101"/>
  <c r="C96" i="101"/>
  <c r="F96" i="101"/>
  <c r="B95" i="101"/>
  <c r="C77" i="101"/>
  <c r="E77" i="101"/>
  <c r="F77" i="101"/>
  <c r="G77" i="101"/>
  <c r="D77" i="101"/>
  <c r="B79" i="101"/>
  <c r="H77" i="101"/>
  <c r="B78" i="101"/>
  <c r="C78" i="101"/>
  <c r="C79" i="101"/>
  <c r="D79" i="101"/>
  <c r="D80" i="101"/>
  <c r="B81" i="101"/>
  <c r="B80" i="101"/>
  <c r="C80" i="101"/>
  <c r="C81" i="101"/>
  <c r="D81" i="101"/>
  <c r="B83" i="101"/>
  <c r="B82" i="101"/>
  <c r="C82" i="101"/>
  <c r="C83" i="101"/>
  <c r="D83" i="101"/>
  <c r="B85" i="101"/>
  <c r="B84" i="101"/>
  <c r="C84" i="101"/>
  <c r="C85" i="101"/>
  <c r="D85" i="101"/>
  <c r="B87" i="101"/>
  <c r="B86" i="101"/>
  <c r="C86" i="101"/>
  <c r="C87" i="101"/>
  <c r="D87" i="101"/>
  <c r="D92" i="101"/>
  <c r="B89" i="101"/>
  <c r="B88" i="101"/>
  <c r="C88" i="101"/>
  <c r="C89" i="101"/>
  <c r="D89" i="101"/>
  <c r="B91" i="101"/>
  <c r="B90" i="101"/>
  <c r="C90" i="101"/>
  <c r="C91" i="101"/>
  <c r="D91" i="101"/>
  <c r="E92" i="101"/>
  <c r="C92" i="101"/>
  <c r="F92" i="101"/>
  <c r="S91" i="101"/>
  <c r="R91" i="101"/>
  <c r="Q91" i="101"/>
  <c r="P91" i="101"/>
  <c r="O91" i="101"/>
  <c r="N91" i="101"/>
  <c r="M91" i="101"/>
  <c r="L91" i="101"/>
  <c r="K91" i="101"/>
  <c r="H91" i="101"/>
  <c r="G91" i="101"/>
  <c r="S90" i="101"/>
  <c r="R90" i="101"/>
  <c r="Q90" i="101"/>
  <c r="P90" i="101"/>
  <c r="O90" i="101"/>
  <c r="N90" i="101"/>
  <c r="M90" i="101"/>
  <c r="L90" i="101"/>
  <c r="K90" i="101"/>
  <c r="S89" i="101"/>
  <c r="R89" i="101"/>
  <c r="Q89" i="101"/>
  <c r="P89" i="101"/>
  <c r="O89" i="101"/>
  <c r="N89" i="101"/>
  <c r="M89" i="101"/>
  <c r="L89" i="101"/>
  <c r="K89" i="101"/>
  <c r="H89" i="101"/>
  <c r="G89" i="101"/>
  <c r="S88" i="101"/>
  <c r="R88" i="101"/>
  <c r="Q88" i="101"/>
  <c r="P88" i="101"/>
  <c r="O88" i="101"/>
  <c r="N88" i="101"/>
  <c r="M88" i="101"/>
  <c r="L88" i="101"/>
  <c r="K88" i="101"/>
  <c r="H88" i="101"/>
  <c r="S87" i="101"/>
  <c r="R87" i="101"/>
  <c r="Q87" i="101"/>
  <c r="P87" i="101"/>
  <c r="O87" i="101"/>
  <c r="N87" i="101"/>
  <c r="M87" i="101"/>
  <c r="L87" i="101"/>
  <c r="K87" i="101"/>
  <c r="H87" i="101"/>
  <c r="G87" i="101"/>
  <c r="S86" i="101"/>
  <c r="R86" i="101"/>
  <c r="Q86" i="101"/>
  <c r="P86" i="101"/>
  <c r="O86" i="101"/>
  <c r="N86" i="101"/>
  <c r="M86" i="101"/>
  <c r="L86" i="101"/>
  <c r="K86" i="101"/>
  <c r="S85" i="101"/>
  <c r="R85" i="101"/>
  <c r="Q85" i="101"/>
  <c r="P85" i="101"/>
  <c r="O85" i="101"/>
  <c r="N85" i="101"/>
  <c r="M85" i="101"/>
  <c r="L85" i="101"/>
  <c r="K85" i="101"/>
  <c r="H85" i="101"/>
  <c r="E85" i="101"/>
  <c r="G85" i="101"/>
  <c r="S84" i="101"/>
  <c r="R84" i="101"/>
  <c r="Q84" i="101"/>
  <c r="P84" i="101"/>
  <c r="O84" i="101"/>
  <c r="N84" i="101"/>
  <c r="M84" i="101"/>
  <c r="L84" i="101"/>
  <c r="K84" i="101"/>
  <c r="S83" i="101"/>
  <c r="R83" i="101"/>
  <c r="Q83" i="101"/>
  <c r="P83" i="101"/>
  <c r="O83" i="101"/>
  <c r="N83" i="101"/>
  <c r="M83" i="101"/>
  <c r="L83" i="101"/>
  <c r="K83" i="101"/>
  <c r="H83" i="101"/>
  <c r="G83" i="101"/>
  <c r="S82" i="101"/>
  <c r="R82" i="101"/>
  <c r="Q82" i="101"/>
  <c r="P82" i="101"/>
  <c r="O82" i="101"/>
  <c r="N82" i="101"/>
  <c r="M82" i="101"/>
  <c r="L82" i="101"/>
  <c r="K82" i="101"/>
  <c r="S81" i="101"/>
  <c r="R81" i="101"/>
  <c r="Q81" i="101"/>
  <c r="P81" i="101"/>
  <c r="O81" i="101"/>
  <c r="N81" i="101"/>
  <c r="M81" i="101"/>
  <c r="L81" i="101"/>
  <c r="K81" i="101"/>
  <c r="H81" i="101"/>
  <c r="G81" i="101"/>
  <c r="H63" i="101"/>
  <c r="AF80" i="101"/>
  <c r="AE80" i="101"/>
  <c r="AD80" i="101"/>
  <c r="AC80" i="101"/>
  <c r="AB80" i="101"/>
  <c r="AA80" i="101"/>
  <c r="Z80" i="101"/>
  <c r="Y80" i="101"/>
  <c r="V80" i="101"/>
  <c r="W80" i="101"/>
  <c r="X80" i="101"/>
  <c r="S80" i="101"/>
  <c r="R80" i="101"/>
  <c r="Q80" i="101"/>
  <c r="P80" i="101"/>
  <c r="O80" i="101"/>
  <c r="N80" i="101"/>
  <c r="M80" i="101"/>
  <c r="L80" i="101"/>
  <c r="K80" i="101"/>
  <c r="AF79" i="101"/>
  <c r="AE79" i="101"/>
  <c r="AD79" i="101"/>
  <c r="AC79" i="101"/>
  <c r="AB79" i="101"/>
  <c r="AA79" i="101"/>
  <c r="Z79" i="101"/>
  <c r="Y79" i="101"/>
  <c r="V79" i="101"/>
  <c r="W79" i="101"/>
  <c r="X79" i="101"/>
  <c r="S79" i="101"/>
  <c r="R79" i="101"/>
  <c r="Q79" i="101"/>
  <c r="P79" i="101"/>
  <c r="O79" i="101"/>
  <c r="N79" i="101"/>
  <c r="M79" i="101"/>
  <c r="L79" i="101"/>
  <c r="K79" i="101"/>
  <c r="H79" i="101"/>
  <c r="G79" i="101"/>
  <c r="AF78" i="101"/>
  <c r="AE78" i="101"/>
  <c r="AD78" i="101"/>
  <c r="AC78" i="101"/>
  <c r="AB78" i="101"/>
  <c r="AA78" i="101"/>
  <c r="Z78" i="101"/>
  <c r="Y78" i="101"/>
  <c r="V78" i="101"/>
  <c r="W78" i="101"/>
  <c r="X78" i="101"/>
  <c r="S78" i="101"/>
  <c r="R78" i="101"/>
  <c r="Q78" i="101"/>
  <c r="P78" i="101"/>
  <c r="O78" i="101"/>
  <c r="N78" i="101"/>
  <c r="M78" i="101"/>
  <c r="L78" i="101"/>
  <c r="K78" i="101"/>
  <c r="AF77" i="101"/>
  <c r="AE77" i="101"/>
  <c r="AD77" i="101"/>
  <c r="AC77" i="101"/>
  <c r="AB77" i="101"/>
  <c r="AA77" i="101"/>
  <c r="Z77" i="101"/>
  <c r="Y77" i="101"/>
  <c r="V77" i="101"/>
  <c r="W77" i="101"/>
  <c r="X77" i="101"/>
  <c r="S77" i="101"/>
  <c r="R77" i="101"/>
  <c r="Q77" i="101"/>
  <c r="P77" i="101"/>
  <c r="O77" i="101"/>
  <c r="N77" i="101"/>
  <c r="M77" i="101"/>
  <c r="L77" i="101"/>
  <c r="K77" i="101"/>
  <c r="B77" i="101"/>
  <c r="AF76" i="101"/>
  <c r="AE76" i="101"/>
  <c r="AD76" i="101"/>
  <c r="AC76" i="101"/>
  <c r="AB76" i="101"/>
  <c r="AA76" i="101"/>
  <c r="Z76" i="101"/>
  <c r="Y76" i="101"/>
  <c r="V76" i="101"/>
  <c r="W76" i="101"/>
  <c r="X76" i="101"/>
  <c r="S76" i="101"/>
  <c r="R76" i="101"/>
  <c r="Q76" i="101"/>
  <c r="P76" i="101"/>
  <c r="O76" i="101"/>
  <c r="N76" i="101"/>
  <c r="M76" i="101"/>
  <c r="L76" i="101"/>
  <c r="K76" i="101"/>
  <c r="G68" i="101"/>
  <c r="C54" i="101"/>
  <c r="C73" i="101"/>
  <c r="C55" i="101"/>
  <c r="C74" i="101"/>
  <c r="D73" i="101"/>
  <c r="H53" i="101"/>
  <c r="E72" i="101"/>
  <c r="F72" i="101"/>
  <c r="H54" i="101"/>
  <c r="E73" i="101"/>
  <c r="F73" i="101"/>
  <c r="B76" i="101"/>
  <c r="AF75" i="101"/>
  <c r="AE75" i="101"/>
  <c r="AD75" i="101"/>
  <c r="AC75" i="101"/>
  <c r="AB75" i="101"/>
  <c r="AA75" i="101"/>
  <c r="Z75" i="101"/>
  <c r="Y75" i="101"/>
  <c r="V75" i="101"/>
  <c r="W75" i="101"/>
  <c r="X75" i="101"/>
  <c r="S75" i="101"/>
  <c r="R75" i="101"/>
  <c r="Q75" i="101"/>
  <c r="P75" i="101"/>
  <c r="O75" i="101"/>
  <c r="N75" i="101"/>
  <c r="M75" i="101"/>
  <c r="L75" i="101"/>
  <c r="K75" i="101"/>
  <c r="B75" i="101"/>
  <c r="AF74" i="101"/>
  <c r="AE74" i="101"/>
  <c r="AD74" i="101"/>
  <c r="AC74" i="101"/>
  <c r="AB74" i="101"/>
  <c r="AA74" i="101"/>
  <c r="Z74" i="101"/>
  <c r="Y74" i="101"/>
  <c r="V74" i="101"/>
  <c r="W74" i="101"/>
  <c r="X74" i="101"/>
  <c r="S74" i="101"/>
  <c r="R74" i="101"/>
  <c r="Q74" i="101"/>
  <c r="P74" i="101"/>
  <c r="O74" i="101"/>
  <c r="N74" i="101"/>
  <c r="M74" i="101"/>
  <c r="L74" i="101"/>
  <c r="K74" i="101"/>
  <c r="H55" i="101"/>
  <c r="E74" i="101"/>
  <c r="B55" i="101"/>
  <c r="B74" i="101"/>
  <c r="AF73" i="101"/>
  <c r="AE73" i="101"/>
  <c r="AD73" i="101"/>
  <c r="AC73" i="101"/>
  <c r="AB73" i="101"/>
  <c r="AA73" i="101"/>
  <c r="Z73" i="101"/>
  <c r="Y73" i="101"/>
  <c r="V73" i="101"/>
  <c r="W73" i="101"/>
  <c r="X73" i="101"/>
  <c r="S73" i="101"/>
  <c r="R73" i="101"/>
  <c r="Q73" i="101"/>
  <c r="P73" i="101"/>
  <c r="O73" i="101"/>
  <c r="N73" i="101"/>
  <c r="M73" i="101"/>
  <c r="L73" i="101"/>
  <c r="K73" i="101"/>
  <c r="B54" i="101"/>
  <c r="B73" i="101"/>
  <c r="AF72" i="101"/>
  <c r="AE72" i="101"/>
  <c r="AD72" i="101"/>
  <c r="AC72" i="101"/>
  <c r="AB72" i="101"/>
  <c r="AA72" i="101"/>
  <c r="Z72" i="101"/>
  <c r="Y72" i="101"/>
  <c r="V72" i="101"/>
  <c r="W72" i="101"/>
  <c r="X72" i="101"/>
  <c r="S72" i="101"/>
  <c r="R72" i="101"/>
  <c r="Q72" i="101"/>
  <c r="P72" i="101"/>
  <c r="O72" i="101"/>
  <c r="N72" i="101"/>
  <c r="M72" i="101"/>
  <c r="L72" i="101"/>
  <c r="K72" i="101"/>
  <c r="C53" i="101"/>
  <c r="C72" i="101"/>
  <c r="D72" i="101"/>
  <c r="B53" i="101"/>
  <c r="B72" i="101"/>
  <c r="AF71" i="101"/>
  <c r="AE71" i="101"/>
  <c r="AD71" i="101"/>
  <c r="AC71" i="101"/>
  <c r="AB71" i="101"/>
  <c r="AA71" i="101"/>
  <c r="Z71" i="101"/>
  <c r="Y71" i="101"/>
  <c r="V71" i="101"/>
  <c r="W71" i="101"/>
  <c r="X71" i="101"/>
  <c r="S71" i="101"/>
  <c r="R71" i="101"/>
  <c r="Q71" i="101"/>
  <c r="P71" i="101"/>
  <c r="O71" i="101"/>
  <c r="N71" i="101"/>
  <c r="M71" i="101"/>
  <c r="L71" i="101"/>
  <c r="K71" i="101"/>
  <c r="AF70" i="101"/>
  <c r="AE70" i="101"/>
  <c r="AD70" i="101"/>
  <c r="AC70" i="101"/>
  <c r="AB70" i="101"/>
  <c r="AA70" i="101"/>
  <c r="Z70" i="101"/>
  <c r="Y70" i="101"/>
  <c r="V70" i="101"/>
  <c r="W70" i="101"/>
  <c r="X70" i="101"/>
  <c r="S70" i="101"/>
  <c r="R70" i="101"/>
  <c r="Q70" i="101"/>
  <c r="P70" i="101"/>
  <c r="O70" i="101"/>
  <c r="N70" i="101"/>
  <c r="M70" i="101"/>
  <c r="L70" i="101"/>
  <c r="K70" i="101"/>
  <c r="G66" i="101"/>
  <c r="AF69" i="101"/>
  <c r="AE69" i="101"/>
  <c r="AD69" i="101"/>
  <c r="AC69" i="101"/>
  <c r="AB69" i="101"/>
  <c r="AA69" i="101"/>
  <c r="Z69" i="101"/>
  <c r="Y69" i="101"/>
  <c r="V69" i="101"/>
  <c r="W69" i="101"/>
  <c r="X69" i="101"/>
  <c r="S69" i="101"/>
  <c r="R69" i="101"/>
  <c r="Q69" i="101"/>
  <c r="P69" i="101"/>
  <c r="O69" i="101"/>
  <c r="N69" i="101"/>
  <c r="M69" i="101"/>
  <c r="L69" i="101"/>
  <c r="K69" i="101"/>
  <c r="AF68" i="101"/>
  <c r="AE68" i="101"/>
  <c r="AD68" i="101"/>
  <c r="AC68" i="101"/>
  <c r="AB68" i="101"/>
  <c r="AA68" i="101"/>
  <c r="Z68" i="101"/>
  <c r="Y68" i="101"/>
  <c r="V68" i="101"/>
  <c r="W68" i="101"/>
  <c r="X68" i="101"/>
  <c r="S68" i="101"/>
  <c r="R68" i="101"/>
  <c r="Q68" i="101"/>
  <c r="P68" i="101"/>
  <c r="O68" i="101"/>
  <c r="N68" i="101"/>
  <c r="M68" i="101"/>
  <c r="L68" i="101"/>
  <c r="K68" i="101"/>
  <c r="AF67" i="101"/>
  <c r="AE67" i="101"/>
  <c r="AD67" i="101"/>
  <c r="AC67" i="101"/>
  <c r="AB67" i="101"/>
  <c r="AA67" i="101"/>
  <c r="Z67" i="101"/>
  <c r="Y67" i="101"/>
  <c r="V67" i="101"/>
  <c r="W67" i="101"/>
  <c r="X67" i="101"/>
  <c r="S67" i="101"/>
  <c r="R67" i="101"/>
  <c r="Q67" i="101"/>
  <c r="P67" i="101"/>
  <c r="O67" i="101"/>
  <c r="N67" i="101"/>
  <c r="M67" i="101"/>
  <c r="L67" i="101"/>
  <c r="K67" i="101"/>
  <c r="G53" i="101"/>
  <c r="C56" i="101"/>
  <c r="B56" i="101"/>
  <c r="E56" i="101"/>
  <c r="G56" i="101"/>
  <c r="C57" i="101"/>
  <c r="B57" i="101"/>
  <c r="C58" i="101"/>
  <c r="B58" i="101"/>
  <c r="C59" i="101"/>
  <c r="B59" i="101"/>
  <c r="C60" i="101"/>
  <c r="B60" i="101"/>
  <c r="C61" i="101"/>
  <c r="B61" i="101"/>
  <c r="E57" i="101"/>
  <c r="G57" i="101"/>
  <c r="E58" i="101"/>
  <c r="G58" i="101"/>
  <c r="E59" i="101"/>
  <c r="G59" i="101"/>
  <c r="E60" i="101"/>
  <c r="G60" i="101"/>
  <c r="E61" i="101"/>
  <c r="G61" i="101"/>
  <c r="F53" i="101"/>
  <c r="B62" i="101"/>
  <c r="B63" i="101"/>
  <c r="B64" i="101"/>
  <c r="F54" i="101"/>
  <c r="F55" i="101"/>
  <c r="H66" i="101"/>
  <c r="H67" i="101"/>
  <c r="G67" i="101"/>
  <c r="B65" i="101"/>
  <c r="B66" i="101"/>
  <c r="F65" i="101"/>
  <c r="F66" i="101"/>
  <c r="F67" i="101"/>
  <c r="B67" i="101"/>
  <c r="AF66" i="101"/>
  <c r="AE66" i="101"/>
  <c r="AD66" i="101"/>
  <c r="AC66" i="101"/>
  <c r="AB66" i="101"/>
  <c r="AA66" i="101"/>
  <c r="Z66" i="101"/>
  <c r="Y66" i="101"/>
  <c r="V66" i="101"/>
  <c r="W66" i="101"/>
  <c r="X66" i="101"/>
  <c r="S66" i="101"/>
  <c r="R66" i="101"/>
  <c r="Q66" i="101"/>
  <c r="P66" i="101"/>
  <c r="O66" i="101"/>
  <c r="N66" i="101"/>
  <c r="M66" i="101"/>
  <c r="L66" i="101"/>
  <c r="K66" i="101"/>
  <c r="C66" i="101"/>
  <c r="AF65" i="101"/>
  <c r="AE65" i="101"/>
  <c r="AD65" i="101"/>
  <c r="AC65" i="101"/>
  <c r="AB65" i="101"/>
  <c r="AA65" i="101"/>
  <c r="Z65" i="101"/>
  <c r="Y65" i="101"/>
  <c r="V65" i="101"/>
  <c r="W65" i="101"/>
  <c r="X65" i="101"/>
  <c r="S65" i="101"/>
  <c r="R65" i="101"/>
  <c r="Q65" i="101"/>
  <c r="P65" i="101"/>
  <c r="O65" i="101"/>
  <c r="N65" i="101"/>
  <c r="M65" i="101"/>
  <c r="L65" i="101"/>
  <c r="K65" i="101"/>
  <c r="H65" i="101"/>
  <c r="G65" i="101"/>
  <c r="C65" i="101"/>
  <c r="AF64" i="101"/>
  <c r="AE64" i="101"/>
  <c r="AD64" i="101"/>
  <c r="AC64" i="101"/>
  <c r="AB64" i="101"/>
  <c r="AA64" i="101"/>
  <c r="Z64" i="101"/>
  <c r="Y64" i="101"/>
  <c r="V64" i="101"/>
  <c r="W64" i="101"/>
  <c r="X64" i="101"/>
  <c r="S64" i="101"/>
  <c r="R64" i="101"/>
  <c r="Q64" i="101"/>
  <c r="P64" i="101"/>
  <c r="O64" i="101"/>
  <c r="N64" i="101"/>
  <c r="M64" i="101"/>
  <c r="L64" i="101"/>
  <c r="K64" i="101"/>
  <c r="G64" i="101"/>
  <c r="E64" i="101"/>
  <c r="C64" i="101"/>
  <c r="AF63" i="101"/>
  <c r="AE63" i="101"/>
  <c r="AD63" i="101"/>
  <c r="AC63" i="101"/>
  <c r="AB63" i="101"/>
  <c r="AA63" i="101"/>
  <c r="Z63" i="101"/>
  <c r="Y63" i="101"/>
  <c r="V63" i="101"/>
  <c r="W63" i="101"/>
  <c r="X63" i="101"/>
  <c r="S63" i="101"/>
  <c r="R63" i="101"/>
  <c r="Q63" i="101"/>
  <c r="P63" i="101"/>
  <c r="O63" i="101"/>
  <c r="N63" i="101"/>
  <c r="M63" i="101"/>
  <c r="L63" i="101"/>
  <c r="K63" i="101"/>
  <c r="D63" i="101"/>
  <c r="C63" i="101"/>
  <c r="AF62" i="101"/>
  <c r="AE62" i="101"/>
  <c r="AD62" i="101"/>
  <c r="AC62" i="101"/>
  <c r="AB62" i="101"/>
  <c r="AA62" i="101"/>
  <c r="Z62" i="101"/>
  <c r="Y62" i="101"/>
  <c r="V62" i="101"/>
  <c r="W62" i="101"/>
  <c r="X62" i="101"/>
  <c r="S62" i="101"/>
  <c r="R62" i="101"/>
  <c r="Q62" i="101"/>
  <c r="P62" i="101"/>
  <c r="O62" i="101"/>
  <c r="N62" i="101"/>
  <c r="M62" i="101"/>
  <c r="L62" i="101"/>
  <c r="K62" i="101"/>
  <c r="AF61" i="101"/>
  <c r="AE61" i="101"/>
  <c r="AD61" i="101"/>
  <c r="AC61" i="101"/>
  <c r="AB61" i="101"/>
  <c r="AA61" i="101"/>
  <c r="Z61" i="101"/>
  <c r="Y61" i="101"/>
  <c r="V61" i="101"/>
  <c r="W61" i="101"/>
  <c r="X61" i="101"/>
  <c r="S61" i="101"/>
  <c r="R61" i="101"/>
  <c r="Q61" i="101"/>
  <c r="P61" i="101"/>
  <c r="O61" i="101"/>
  <c r="N61" i="101"/>
  <c r="M61" i="101"/>
  <c r="L61" i="101"/>
  <c r="K61" i="101"/>
  <c r="H61" i="101"/>
  <c r="AF60" i="101"/>
  <c r="AE60" i="101"/>
  <c r="AD60" i="101"/>
  <c r="AC60" i="101"/>
  <c r="AB60" i="101"/>
  <c r="AA60" i="101"/>
  <c r="Z60" i="101"/>
  <c r="Y60" i="101"/>
  <c r="V60" i="101"/>
  <c r="W60" i="101"/>
  <c r="X60" i="101"/>
  <c r="S60" i="101"/>
  <c r="R60" i="101"/>
  <c r="Q60" i="101"/>
  <c r="P60" i="101"/>
  <c r="O60" i="101"/>
  <c r="N60" i="101"/>
  <c r="M60" i="101"/>
  <c r="L60" i="101"/>
  <c r="K60" i="101"/>
  <c r="H60" i="101"/>
  <c r="AF59" i="101"/>
  <c r="AE59" i="101"/>
  <c r="AD59" i="101"/>
  <c r="AC59" i="101"/>
  <c r="AB59" i="101"/>
  <c r="AA59" i="101"/>
  <c r="Z59" i="101"/>
  <c r="Y59" i="101"/>
  <c r="V59" i="101"/>
  <c r="W59" i="101"/>
  <c r="X59" i="101"/>
  <c r="S59" i="101"/>
  <c r="R59" i="101"/>
  <c r="Q59" i="101"/>
  <c r="P59" i="101"/>
  <c r="O59" i="101"/>
  <c r="N59" i="101"/>
  <c r="M59" i="101"/>
  <c r="L59" i="101"/>
  <c r="K59" i="101"/>
  <c r="H59" i="101"/>
  <c r="AF58" i="101"/>
  <c r="AE58" i="101"/>
  <c r="AD58" i="101"/>
  <c r="AC58" i="101"/>
  <c r="AB58" i="101"/>
  <c r="AA58" i="101"/>
  <c r="Z58" i="101"/>
  <c r="Y58" i="101"/>
  <c r="V58" i="101"/>
  <c r="W58" i="101"/>
  <c r="X58" i="101"/>
  <c r="S58" i="101"/>
  <c r="R58" i="101"/>
  <c r="Q58" i="101"/>
  <c r="P58" i="101"/>
  <c r="O58" i="101"/>
  <c r="N58" i="101"/>
  <c r="M58" i="101"/>
  <c r="L58" i="101"/>
  <c r="K58" i="101"/>
  <c r="H58" i="101"/>
  <c r="AF57" i="101"/>
  <c r="AE57" i="101"/>
  <c r="AD57" i="101"/>
  <c r="AC57" i="101"/>
  <c r="AB57" i="101"/>
  <c r="AA57" i="101"/>
  <c r="Z57" i="101"/>
  <c r="Y57" i="101"/>
  <c r="V57" i="101"/>
  <c r="W57" i="101"/>
  <c r="X57" i="101"/>
  <c r="S57" i="101"/>
  <c r="R57" i="101"/>
  <c r="Q57" i="101"/>
  <c r="P57" i="101"/>
  <c r="O57" i="101"/>
  <c r="N57" i="101"/>
  <c r="M57" i="101"/>
  <c r="L57" i="101"/>
  <c r="K57" i="101"/>
  <c r="H57" i="101"/>
  <c r="AF56" i="101"/>
  <c r="AE56" i="101"/>
  <c r="AD56" i="101"/>
  <c r="AC56" i="101"/>
  <c r="AB56" i="101"/>
  <c r="AA56" i="101"/>
  <c r="Z56" i="101"/>
  <c r="Y56" i="101"/>
  <c r="V56" i="101"/>
  <c r="W56" i="101"/>
  <c r="X56" i="101"/>
  <c r="S56" i="101"/>
  <c r="R56" i="101"/>
  <c r="Q56" i="101"/>
  <c r="P56" i="101"/>
  <c r="O56" i="101"/>
  <c r="N56" i="101"/>
  <c r="M56" i="101"/>
  <c r="L56" i="101"/>
  <c r="K56" i="101"/>
  <c r="H56" i="101"/>
  <c r="AF55" i="101"/>
  <c r="AE55" i="101"/>
  <c r="AD55" i="101"/>
  <c r="AC55" i="101"/>
  <c r="AB55" i="101"/>
  <c r="AA55" i="101"/>
  <c r="Z55" i="101"/>
  <c r="Y55" i="101"/>
  <c r="V55" i="101"/>
  <c r="W55" i="101"/>
  <c r="X55" i="101"/>
  <c r="S55" i="101"/>
  <c r="R55" i="101"/>
  <c r="Q55" i="101"/>
  <c r="P55" i="101"/>
  <c r="O55" i="101"/>
  <c r="N55" i="101"/>
  <c r="M55" i="101"/>
  <c r="L55" i="101"/>
  <c r="K55" i="101"/>
  <c r="D55" i="101"/>
  <c r="E55" i="101"/>
  <c r="AF54" i="101"/>
  <c r="AE54" i="101"/>
  <c r="AD54" i="101"/>
  <c r="AC54" i="101"/>
  <c r="AB54" i="101"/>
  <c r="AA54" i="101"/>
  <c r="Z54" i="101"/>
  <c r="Y54" i="101"/>
  <c r="V54" i="101"/>
  <c r="W54" i="101"/>
  <c r="X54" i="101"/>
  <c r="S54" i="101"/>
  <c r="R54" i="101"/>
  <c r="Q54" i="101"/>
  <c r="P54" i="101"/>
  <c r="O54" i="101"/>
  <c r="N54" i="101"/>
  <c r="M54" i="101"/>
  <c r="L54" i="101"/>
  <c r="K54" i="101"/>
  <c r="D54" i="101"/>
  <c r="E54" i="101"/>
  <c r="AF53" i="101"/>
  <c r="AE53" i="101"/>
  <c r="AD53" i="101"/>
  <c r="AC53" i="101"/>
  <c r="AB53" i="101"/>
  <c r="AA53" i="101"/>
  <c r="Z53" i="101"/>
  <c r="Y53" i="101"/>
  <c r="V53" i="101"/>
  <c r="W53" i="101"/>
  <c r="X53" i="101"/>
  <c r="S53" i="101"/>
  <c r="R53" i="101"/>
  <c r="Q53" i="101"/>
  <c r="P53" i="101"/>
  <c r="O53" i="101"/>
  <c r="N53" i="101"/>
  <c r="M53" i="101"/>
  <c r="L53" i="101"/>
  <c r="K53" i="101"/>
  <c r="D53" i="101"/>
  <c r="E53" i="101"/>
  <c r="Y52" i="101"/>
  <c r="Z52" i="101"/>
  <c r="AA52" i="101"/>
  <c r="AB52" i="101"/>
  <c r="AC52" i="101"/>
  <c r="AD52" i="101"/>
  <c r="AE52" i="101"/>
  <c r="AF52" i="101"/>
  <c r="V52" i="101"/>
  <c r="W52" i="101"/>
  <c r="X52" i="101"/>
  <c r="AG52" i="101"/>
  <c r="S52" i="101"/>
  <c r="R52" i="101"/>
  <c r="Q52" i="101"/>
  <c r="P52" i="101"/>
  <c r="O52" i="101"/>
  <c r="N52" i="101"/>
  <c r="M52" i="101"/>
  <c r="L52" i="101"/>
  <c r="K52" i="101"/>
  <c r="B51" i="101"/>
  <c r="A51" i="100"/>
  <c r="B101" i="100"/>
  <c r="B96" i="100"/>
  <c r="B97" i="100"/>
  <c r="B98" i="100"/>
  <c r="B99" i="100"/>
  <c r="B100" i="100"/>
  <c r="D101" i="100"/>
  <c r="E101" i="100"/>
  <c r="B94" i="100"/>
  <c r="C60" i="100"/>
  <c r="B60" i="100"/>
  <c r="C101" i="100"/>
  <c r="F101" i="100"/>
  <c r="D100" i="100"/>
  <c r="E100" i="100"/>
  <c r="C100" i="100"/>
  <c r="F100" i="100"/>
  <c r="D99" i="100"/>
  <c r="E99" i="100"/>
  <c r="C59" i="100"/>
  <c r="B59" i="100"/>
  <c r="C99" i="100"/>
  <c r="F99" i="100"/>
  <c r="D98" i="100"/>
  <c r="E98" i="100"/>
  <c r="C98" i="100"/>
  <c r="F98" i="100"/>
  <c r="D97" i="100"/>
  <c r="E97" i="100"/>
  <c r="C97" i="100"/>
  <c r="F97" i="100"/>
  <c r="D96" i="100"/>
  <c r="E96" i="100"/>
  <c r="G96" i="100"/>
  <c r="B55" i="100"/>
  <c r="C96" i="100"/>
  <c r="F96" i="100"/>
  <c r="B95" i="100"/>
  <c r="C77" i="100"/>
  <c r="E77" i="100"/>
  <c r="F77" i="100"/>
  <c r="G77" i="100"/>
  <c r="D77" i="100"/>
  <c r="B79" i="100"/>
  <c r="H77" i="100"/>
  <c r="B78" i="100"/>
  <c r="C78" i="100"/>
  <c r="C79" i="100"/>
  <c r="D79" i="100"/>
  <c r="D80" i="100"/>
  <c r="B81" i="100"/>
  <c r="B80" i="100"/>
  <c r="C80" i="100"/>
  <c r="C81" i="100"/>
  <c r="D81" i="100"/>
  <c r="B83" i="100"/>
  <c r="B82" i="100"/>
  <c r="C82" i="100"/>
  <c r="C83" i="100"/>
  <c r="D83" i="100"/>
  <c r="B85" i="100"/>
  <c r="B84" i="100"/>
  <c r="C84" i="100"/>
  <c r="C85" i="100"/>
  <c r="D85" i="100"/>
  <c r="B87" i="100"/>
  <c r="B86" i="100"/>
  <c r="C86" i="100"/>
  <c r="C87" i="100"/>
  <c r="D87" i="100"/>
  <c r="D92" i="100"/>
  <c r="B89" i="100"/>
  <c r="B88" i="100"/>
  <c r="C88" i="100"/>
  <c r="C89" i="100"/>
  <c r="D89" i="100"/>
  <c r="B91" i="100"/>
  <c r="B90" i="100"/>
  <c r="C90" i="100"/>
  <c r="C91" i="100"/>
  <c r="D91" i="100"/>
  <c r="E92" i="100"/>
  <c r="C92" i="100"/>
  <c r="F92" i="100"/>
  <c r="S91" i="100"/>
  <c r="R91" i="100"/>
  <c r="Q91" i="100"/>
  <c r="P91" i="100"/>
  <c r="O91" i="100"/>
  <c r="N91" i="100"/>
  <c r="M91" i="100"/>
  <c r="L91" i="100"/>
  <c r="K91" i="100"/>
  <c r="H91" i="100"/>
  <c r="G91" i="100"/>
  <c r="S90" i="100"/>
  <c r="R90" i="100"/>
  <c r="Q90" i="100"/>
  <c r="P90" i="100"/>
  <c r="O90" i="100"/>
  <c r="N90" i="100"/>
  <c r="M90" i="100"/>
  <c r="L90" i="100"/>
  <c r="K90" i="100"/>
  <c r="S89" i="100"/>
  <c r="R89" i="100"/>
  <c r="Q89" i="100"/>
  <c r="P89" i="100"/>
  <c r="O89" i="100"/>
  <c r="N89" i="100"/>
  <c r="M89" i="100"/>
  <c r="L89" i="100"/>
  <c r="K89" i="100"/>
  <c r="H89" i="100"/>
  <c r="H88" i="100"/>
  <c r="G89" i="100"/>
  <c r="S88" i="100"/>
  <c r="R88" i="100"/>
  <c r="Q88" i="100"/>
  <c r="P88" i="100"/>
  <c r="O88" i="100"/>
  <c r="N88" i="100"/>
  <c r="M88" i="100"/>
  <c r="L88" i="100"/>
  <c r="K88" i="100"/>
  <c r="S87" i="100"/>
  <c r="R87" i="100"/>
  <c r="Q87" i="100"/>
  <c r="P87" i="100"/>
  <c r="O87" i="100"/>
  <c r="N87" i="100"/>
  <c r="M87" i="100"/>
  <c r="L87" i="100"/>
  <c r="K87" i="100"/>
  <c r="H87" i="100"/>
  <c r="G87" i="100"/>
  <c r="S86" i="100"/>
  <c r="R86" i="100"/>
  <c r="Q86" i="100"/>
  <c r="P86" i="100"/>
  <c r="O86" i="100"/>
  <c r="N86" i="100"/>
  <c r="M86" i="100"/>
  <c r="L86" i="100"/>
  <c r="K86" i="100"/>
  <c r="S85" i="100"/>
  <c r="R85" i="100"/>
  <c r="Q85" i="100"/>
  <c r="P85" i="100"/>
  <c r="O85" i="100"/>
  <c r="N85" i="100"/>
  <c r="M85" i="100"/>
  <c r="L85" i="100"/>
  <c r="K85" i="100"/>
  <c r="H85" i="100"/>
  <c r="E85" i="100"/>
  <c r="G85" i="100"/>
  <c r="S84" i="100"/>
  <c r="R84" i="100"/>
  <c r="Q84" i="100"/>
  <c r="P84" i="100"/>
  <c r="O84" i="100"/>
  <c r="N84" i="100"/>
  <c r="M84" i="100"/>
  <c r="L84" i="100"/>
  <c r="K84" i="100"/>
  <c r="S83" i="100"/>
  <c r="R83" i="100"/>
  <c r="Q83" i="100"/>
  <c r="P83" i="100"/>
  <c r="O83" i="100"/>
  <c r="N83" i="100"/>
  <c r="M83" i="100"/>
  <c r="L83" i="100"/>
  <c r="K83" i="100"/>
  <c r="H83" i="100"/>
  <c r="G83" i="100"/>
  <c r="S82" i="100"/>
  <c r="R82" i="100"/>
  <c r="Q82" i="100"/>
  <c r="P82" i="100"/>
  <c r="O82" i="100"/>
  <c r="N82" i="100"/>
  <c r="M82" i="100"/>
  <c r="L82" i="100"/>
  <c r="K82" i="100"/>
  <c r="S81" i="100"/>
  <c r="R81" i="100"/>
  <c r="Q81" i="100"/>
  <c r="P81" i="100"/>
  <c r="O81" i="100"/>
  <c r="N81" i="100"/>
  <c r="M81" i="100"/>
  <c r="L81" i="100"/>
  <c r="K81" i="100"/>
  <c r="H81" i="100"/>
  <c r="G81" i="100"/>
  <c r="H63" i="100"/>
  <c r="AF80" i="100"/>
  <c r="AE80" i="100"/>
  <c r="AD80" i="100"/>
  <c r="AC80" i="100"/>
  <c r="AB80" i="100"/>
  <c r="AA80" i="100"/>
  <c r="Z80" i="100"/>
  <c r="Y80" i="100"/>
  <c r="V80" i="100"/>
  <c r="W80" i="100"/>
  <c r="X80" i="100"/>
  <c r="S80" i="100"/>
  <c r="R80" i="100"/>
  <c r="Q80" i="100"/>
  <c r="P80" i="100"/>
  <c r="O80" i="100"/>
  <c r="N80" i="100"/>
  <c r="M80" i="100"/>
  <c r="L80" i="100"/>
  <c r="K80" i="100"/>
  <c r="AF79" i="100"/>
  <c r="AE79" i="100"/>
  <c r="AD79" i="100"/>
  <c r="AC79" i="100"/>
  <c r="AB79" i="100"/>
  <c r="AA79" i="100"/>
  <c r="Z79" i="100"/>
  <c r="Y79" i="100"/>
  <c r="V79" i="100"/>
  <c r="W79" i="100"/>
  <c r="X79" i="100"/>
  <c r="S79" i="100"/>
  <c r="R79" i="100"/>
  <c r="Q79" i="100"/>
  <c r="P79" i="100"/>
  <c r="O79" i="100"/>
  <c r="N79" i="100"/>
  <c r="M79" i="100"/>
  <c r="L79" i="100"/>
  <c r="K79" i="100"/>
  <c r="H79" i="100"/>
  <c r="G79" i="100"/>
  <c r="AF78" i="100"/>
  <c r="AE78" i="100"/>
  <c r="AD78" i="100"/>
  <c r="AC78" i="100"/>
  <c r="AB78" i="100"/>
  <c r="AA78" i="100"/>
  <c r="Z78" i="100"/>
  <c r="Y78" i="100"/>
  <c r="V78" i="100"/>
  <c r="W78" i="100"/>
  <c r="X78" i="100"/>
  <c r="S78" i="100"/>
  <c r="R78" i="100"/>
  <c r="Q78" i="100"/>
  <c r="P78" i="100"/>
  <c r="O78" i="100"/>
  <c r="N78" i="100"/>
  <c r="M78" i="100"/>
  <c r="L78" i="100"/>
  <c r="K78" i="100"/>
  <c r="AF77" i="100"/>
  <c r="AE77" i="100"/>
  <c r="AD77" i="100"/>
  <c r="AC77" i="100"/>
  <c r="AB77" i="100"/>
  <c r="AA77" i="100"/>
  <c r="Z77" i="100"/>
  <c r="Y77" i="100"/>
  <c r="V77" i="100"/>
  <c r="W77" i="100"/>
  <c r="X77" i="100"/>
  <c r="S77" i="100"/>
  <c r="R77" i="100"/>
  <c r="Q77" i="100"/>
  <c r="P77" i="100"/>
  <c r="O77" i="100"/>
  <c r="N77" i="100"/>
  <c r="M77" i="100"/>
  <c r="L77" i="100"/>
  <c r="K77" i="100"/>
  <c r="B77" i="100"/>
  <c r="AF76" i="100"/>
  <c r="AE76" i="100"/>
  <c r="AD76" i="100"/>
  <c r="AC76" i="100"/>
  <c r="AB76" i="100"/>
  <c r="AA76" i="100"/>
  <c r="Z76" i="100"/>
  <c r="Y76" i="100"/>
  <c r="V76" i="100"/>
  <c r="W76" i="100"/>
  <c r="X76" i="100"/>
  <c r="S76" i="100"/>
  <c r="R76" i="100"/>
  <c r="Q76" i="100"/>
  <c r="P76" i="100"/>
  <c r="O76" i="100"/>
  <c r="N76" i="100"/>
  <c r="M76" i="100"/>
  <c r="L76" i="100"/>
  <c r="K76" i="100"/>
  <c r="G68" i="100"/>
  <c r="C54" i="100"/>
  <c r="C73" i="100"/>
  <c r="C55" i="100"/>
  <c r="C74" i="100"/>
  <c r="D73" i="100"/>
  <c r="H53" i="100"/>
  <c r="E72" i="100"/>
  <c r="F72" i="100"/>
  <c r="H54" i="100"/>
  <c r="E73" i="100"/>
  <c r="F73" i="100"/>
  <c r="B76" i="100"/>
  <c r="AF75" i="100"/>
  <c r="AE75" i="100"/>
  <c r="AD75" i="100"/>
  <c r="AC75" i="100"/>
  <c r="AB75" i="100"/>
  <c r="AA75" i="100"/>
  <c r="Z75" i="100"/>
  <c r="Y75" i="100"/>
  <c r="V75" i="100"/>
  <c r="W75" i="100"/>
  <c r="X75" i="100"/>
  <c r="S75" i="100"/>
  <c r="R75" i="100"/>
  <c r="Q75" i="100"/>
  <c r="P75" i="100"/>
  <c r="O75" i="100"/>
  <c r="N75" i="100"/>
  <c r="M75" i="100"/>
  <c r="L75" i="100"/>
  <c r="K75" i="100"/>
  <c r="B75" i="100"/>
  <c r="AF74" i="100"/>
  <c r="AE74" i="100"/>
  <c r="AD74" i="100"/>
  <c r="AC74" i="100"/>
  <c r="AB74" i="100"/>
  <c r="AA74" i="100"/>
  <c r="Z74" i="100"/>
  <c r="Y74" i="100"/>
  <c r="V74" i="100"/>
  <c r="W74" i="100"/>
  <c r="X74" i="100"/>
  <c r="S74" i="100"/>
  <c r="R74" i="100"/>
  <c r="Q74" i="100"/>
  <c r="P74" i="100"/>
  <c r="O74" i="100"/>
  <c r="N74" i="100"/>
  <c r="M74" i="100"/>
  <c r="L74" i="100"/>
  <c r="K74" i="100"/>
  <c r="H55" i="100"/>
  <c r="E74" i="100"/>
  <c r="B74" i="100"/>
  <c r="AF73" i="100"/>
  <c r="AE73" i="100"/>
  <c r="AD73" i="100"/>
  <c r="AC73" i="100"/>
  <c r="AB73" i="100"/>
  <c r="AA73" i="100"/>
  <c r="Z73" i="100"/>
  <c r="Y73" i="100"/>
  <c r="V73" i="100"/>
  <c r="W73" i="100"/>
  <c r="X73" i="100"/>
  <c r="S73" i="100"/>
  <c r="R73" i="100"/>
  <c r="Q73" i="100"/>
  <c r="P73" i="100"/>
  <c r="O73" i="100"/>
  <c r="N73" i="100"/>
  <c r="M73" i="100"/>
  <c r="L73" i="100"/>
  <c r="K73" i="100"/>
  <c r="B54" i="100"/>
  <c r="B73" i="100"/>
  <c r="AF72" i="100"/>
  <c r="AE72" i="100"/>
  <c r="AD72" i="100"/>
  <c r="AC72" i="100"/>
  <c r="AB72" i="100"/>
  <c r="AA72" i="100"/>
  <c r="Z72" i="100"/>
  <c r="Y72" i="100"/>
  <c r="V72" i="100"/>
  <c r="W72" i="100"/>
  <c r="X72" i="100"/>
  <c r="S72" i="100"/>
  <c r="R72" i="100"/>
  <c r="Q72" i="100"/>
  <c r="P72" i="100"/>
  <c r="O72" i="100"/>
  <c r="N72" i="100"/>
  <c r="M72" i="100"/>
  <c r="L72" i="100"/>
  <c r="K72" i="100"/>
  <c r="C53" i="100"/>
  <c r="C72" i="100"/>
  <c r="D72" i="100"/>
  <c r="B53" i="100"/>
  <c r="B72" i="100"/>
  <c r="AF71" i="100"/>
  <c r="AE71" i="100"/>
  <c r="AD71" i="100"/>
  <c r="AC71" i="100"/>
  <c r="AB71" i="100"/>
  <c r="AA71" i="100"/>
  <c r="Z71" i="100"/>
  <c r="Y71" i="100"/>
  <c r="V71" i="100"/>
  <c r="W71" i="100"/>
  <c r="X71" i="100"/>
  <c r="S71" i="100"/>
  <c r="R71" i="100"/>
  <c r="Q71" i="100"/>
  <c r="P71" i="100"/>
  <c r="O71" i="100"/>
  <c r="N71" i="100"/>
  <c r="M71" i="100"/>
  <c r="L71" i="100"/>
  <c r="K71" i="100"/>
  <c r="AF70" i="100"/>
  <c r="AE70" i="100"/>
  <c r="AD70" i="100"/>
  <c r="AC70" i="100"/>
  <c r="AB70" i="100"/>
  <c r="AA70" i="100"/>
  <c r="Z70" i="100"/>
  <c r="Y70" i="100"/>
  <c r="V70" i="100"/>
  <c r="W70" i="100"/>
  <c r="X70" i="100"/>
  <c r="S70" i="100"/>
  <c r="R70" i="100"/>
  <c r="Q70" i="100"/>
  <c r="P70" i="100"/>
  <c r="O70" i="100"/>
  <c r="N70" i="100"/>
  <c r="M70" i="100"/>
  <c r="L70" i="100"/>
  <c r="K70" i="100"/>
  <c r="G66" i="100"/>
  <c r="AF69" i="100"/>
  <c r="AE69" i="100"/>
  <c r="AD69" i="100"/>
  <c r="AC69" i="100"/>
  <c r="AB69" i="100"/>
  <c r="AA69" i="100"/>
  <c r="Z69" i="100"/>
  <c r="Y69" i="100"/>
  <c r="V69" i="100"/>
  <c r="W69" i="100"/>
  <c r="X69" i="100"/>
  <c r="S69" i="100"/>
  <c r="R69" i="100"/>
  <c r="Q69" i="100"/>
  <c r="P69" i="100"/>
  <c r="O69" i="100"/>
  <c r="N69" i="100"/>
  <c r="M69" i="100"/>
  <c r="L69" i="100"/>
  <c r="K69" i="100"/>
  <c r="AF68" i="100"/>
  <c r="AE68" i="100"/>
  <c r="AD68" i="100"/>
  <c r="AC68" i="100"/>
  <c r="AB68" i="100"/>
  <c r="AA68" i="100"/>
  <c r="Z68" i="100"/>
  <c r="Y68" i="100"/>
  <c r="V68" i="100"/>
  <c r="W68" i="100"/>
  <c r="X68" i="100"/>
  <c r="S68" i="100"/>
  <c r="R68" i="100"/>
  <c r="Q68" i="100"/>
  <c r="P68" i="100"/>
  <c r="O68" i="100"/>
  <c r="N68" i="100"/>
  <c r="M68" i="100"/>
  <c r="L68" i="100"/>
  <c r="K68" i="100"/>
  <c r="AF67" i="100"/>
  <c r="AE67" i="100"/>
  <c r="AD67" i="100"/>
  <c r="AC67" i="100"/>
  <c r="AB67" i="100"/>
  <c r="AA67" i="100"/>
  <c r="Z67" i="100"/>
  <c r="Y67" i="100"/>
  <c r="V67" i="100"/>
  <c r="W67" i="100"/>
  <c r="X67" i="100"/>
  <c r="S67" i="100"/>
  <c r="R67" i="100"/>
  <c r="Q67" i="100"/>
  <c r="P67" i="100"/>
  <c r="O67" i="100"/>
  <c r="N67" i="100"/>
  <c r="M67" i="100"/>
  <c r="L67" i="100"/>
  <c r="K67" i="100"/>
  <c r="G53" i="100"/>
  <c r="C56" i="100"/>
  <c r="B56" i="100"/>
  <c r="E56" i="100"/>
  <c r="G56" i="100"/>
  <c r="C57" i="100"/>
  <c r="B57" i="100"/>
  <c r="C58" i="100"/>
  <c r="B58" i="100"/>
  <c r="C61" i="100"/>
  <c r="B61" i="100"/>
  <c r="E57" i="100"/>
  <c r="G57" i="100"/>
  <c r="E58" i="100"/>
  <c r="G58" i="100"/>
  <c r="E59" i="100"/>
  <c r="G59" i="100"/>
  <c r="E60" i="100"/>
  <c r="G60" i="100"/>
  <c r="E61" i="100"/>
  <c r="G61" i="100"/>
  <c r="F53" i="100"/>
  <c r="B62" i="100"/>
  <c r="B63" i="100"/>
  <c r="B64" i="100"/>
  <c r="F54" i="100"/>
  <c r="F55" i="100"/>
  <c r="H66" i="100"/>
  <c r="H67" i="100"/>
  <c r="G67" i="100"/>
  <c r="B65" i="100"/>
  <c r="B66" i="100"/>
  <c r="F65" i="100"/>
  <c r="F66" i="100"/>
  <c r="F67" i="100"/>
  <c r="B67" i="100"/>
  <c r="AF66" i="100"/>
  <c r="AE66" i="100"/>
  <c r="AD66" i="100"/>
  <c r="AC66" i="100"/>
  <c r="AB66" i="100"/>
  <c r="AA66" i="100"/>
  <c r="Z66" i="100"/>
  <c r="Y66" i="100"/>
  <c r="V66" i="100"/>
  <c r="W66" i="100"/>
  <c r="X66" i="100"/>
  <c r="S66" i="100"/>
  <c r="R66" i="100"/>
  <c r="Q66" i="100"/>
  <c r="P66" i="100"/>
  <c r="O66" i="100"/>
  <c r="N66" i="100"/>
  <c r="M66" i="100"/>
  <c r="L66" i="100"/>
  <c r="K66" i="100"/>
  <c r="C66" i="100"/>
  <c r="AF65" i="100"/>
  <c r="AE65" i="100"/>
  <c r="AD65" i="100"/>
  <c r="AC65" i="100"/>
  <c r="AB65" i="100"/>
  <c r="AA65" i="100"/>
  <c r="Z65" i="100"/>
  <c r="Y65" i="100"/>
  <c r="V65" i="100"/>
  <c r="W65" i="100"/>
  <c r="X65" i="100"/>
  <c r="S65" i="100"/>
  <c r="R65" i="100"/>
  <c r="Q65" i="100"/>
  <c r="P65" i="100"/>
  <c r="O65" i="100"/>
  <c r="N65" i="100"/>
  <c r="M65" i="100"/>
  <c r="L65" i="100"/>
  <c r="K65" i="100"/>
  <c r="H65" i="100"/>
  <c r="G65" i="100"/>
  <c r="C65" i="100"/>
  <c r="AF64" i="100"/>
  <c r="AE64" i="100"/>
  <c r="AD64" i="100"/>
  <c r="AC64" i="100"/>
  <c r="AB64" i="100"/>
  <c r="AA64" i="100"/>
  <c r="Z64" i="100"/>
  <c r="Y64" i="100"/>
  <c r="V64" i="100"/>
  <c r="W64" i="100"/>
  <c r="X64" i="100"/>
  <c r="S64" i="100"/>
  <c r="R64" i="100"/>
  <c r="Q64" i="100"/>
  <c r="P64" i="100"/>
  <c r="O64" i="100"/>
  <c r="N64" i="100"/>
  <c r="M64" i="100"/>
  <c r="L64" i="100"/>
  <c r="K64" i="100"/>
  <c r="G64" i="100"/>
  <c r="E64" i="100"/>
  <c r="C64" i="100"/>
  <c r="AF63" i="100"/>
  <c r="AE63" i="100"/>
  <c r="AD63" i="100"/>
  <c r="AC63" i="100"/>
  <c r="AB63" i="100"/>
  <c r="AA63" i="100"/>
  <c r="Z63" i="100"/>
  <c r="Y63" i="100"/>
  <c r="V63" i="100"/>
  <c r="W63" i="100"/>
  <c r="X63" i="100"/>
  <c r="S63" i="100"/>
  <c r="R63" i="100"/>
  <c r="Q63" i="100"/>
  <c r="P63" i="100"/>
  <c r="O63" i="100"/>
  <c r="N63" i="100"/>
  <c r="M63" i="100"/>
  <c r="L63" i="100"/>
  <c r="K63" i="100"/>
  <c r="D53" i="100"/>
  <c r="E53" i="100"/>
  <c r="D54" i="100"/>
  <c r="E54" i="100"/>
  <c r="D55" i="100"/>
  <c r="E55" i="100"/>
  <c r="D63" i="100"/>
  <c r="C63" i="100"/>
  <c r="AF62" i="100"/>
  <c r="AE62" i="100"/>
  <c r="AD62" i="100"/>
  <c r="AC62" i="100"/>
  <c r="AB62" i="100"/>
  <c r="AA62" i="100"/>
  <c r="Z62" i="100"/>
  <c r="Y62" i="100"/>
  <c r="V62" i="100"/>
  <c r="W62" i="100"/>
  <c r="X62" i="100"/>
  <c r="S62" i="100"/>
  <c r="R62" i="100"/>
  <c r="Q62" i="100"/>
  <c r="P62" i="100"/>
  <c r="O62" i="100"/>
  <c r="N62" i="100"/>
  <c r="M62" i="100"/>
  <c r="L62" i="100"/>
  <c r="K62" i="100"/>
  <c r="AF61" i="100"/>
  <c r="AE61" i="100"/>
  <c r="AD61" i="100"/>
  <c r="AC61" i="100"/>
  <c r="AB61" i="100"/>
  <c r="AA61" i="100"/>
  <c r="Z61" i="100"/>
  <c r="Y61" i="100"/>
  <c r="V61" i="100"/>
  <c r="W61" i="100"/>
  <c r="X61" i="100"/>
  <c r="S61" i="100"/>
  <c r="R61" i="100"/>
  <c r="Q61" i="100"/>
  <c r="P61" i="100"/>
  <c r="O61" i="100"/>
  <c r="N61" i="100"/>
  <c r="M61" i="100"/>
  <c r="L61" i="100"/>
  <c r="K61" i="100"/>
  <c r="H61" i="100"/>
  <c r="AF60" i="100"/>
  <c r="AE60" i="100"/>
  <c r="AD60" i="100"/>
  <c r="AC60" i="100"/>
  <c r="AB60" i="100"/>
  <c r="AA60" i="100"/>
  <c r="Z60" i="100"/>
  <c r="Y60" i="100"/>
  <c r="V60" i="100"/>
  <c r="W60" i="100"/>
  <c r="X60" i="100"/>
  <c r="S60" i="100"/>
  <c r="R60" i="100"/>
  <c r="Q60" i="100"/>
  <c r="P60" i="100"/>
  <c r="O60" i="100"/>
  <c r="N60" i="100"/>
  <c r="M60" i="100"/>
  <c r="L60" i="100"/>
  <c r="K60" i="100"/>
  <c r="H60" i="100"/>
  <c r="AF59" i="100"/>
  <c r="AE59" i="100"/>
  <c r="AD59" i="100"/>
  <c r="AC59" i="100"/>
  <c r="AB59" i="100"/>
  <c r="AA59" i="100"/>
  <c r="Z59" i="100"/>
  <c r="Y59" i="100"/>
  <c r="V59" i="100"/>
  <c r="W59" i="100"/>
  <c r="X59" i="100"/>
  <c r="S59" i="100"/>
  <c r="R59" i="100"/>
  <c r="Q59" i="100"/>
  <c r="P59" i="100"/>
  <c r="O59" i="100"/>
  <c r="N59" i="100"/>
  <c r="M59" i="100"/>
  <c r="L59" i="100"/>
  <c r="K59" i="100"/>
  <c r="H59" i="100"/>
  <c r="AF58" i="100"/>
  <c r="AE58" i="100"/>
  <c r="AD58" i="100"/>
  <c r="AC58" i="100"/>
  <c r="AB58" i="100"/>
  <c r="AA58" i="100"/>
  <c r="Z58" i="100"/>
  <c r="Y58" i="100"/>
  <c r="V58" i="100"/>
  <c r="W58" i="100"/>
  <c r="X58" i="100"/>
  <c r="S58" i="100"/>
  <c r="R58" i="100"/>
  <c r="Q58" i="100"/>
  <c r="P58" i="100"/>
  <c r="O58" i="100"/>
  <c r="N58" i="100"/>
  <c r="M58" i="100"/>
  <c r="L58" i="100"/>
  <c r="K58" i="100"/>
  <c r="H58" i="100"/>
  <c r="AF57" i="100"/>
  <c r="AE57" i="100"/>
  <c r="AD57" i="100"/>
  <c r="AC57" i="100"/>
  <c r="AB57" i="100"/>
  <c r="AA57" i="100"/>
  <c r="Z57" i="100"/>
  <c r="Y57" i="100"/>
  <c r="V57" i="100"/>
  <c r="W57" i="100"/>
  <c r="X57" i="100"/>
  <c r="S57" i="100"/>
  <c r="R57" i="100"/>
  <c r="Q57" i="100"/>
  <c r="P57" i="100"/>
  <c r="O57" i="100"/>
  <c r="N57" i="100"/>
  <c r="M57" i="100"/>
  <c r="L57" i="100"/>
  <c r="K57" i="100"/>
  <c r="H57" i="100"/>
  <c r="AF56" i="100"/>
  <c r="AE56" i="100"/>
  <c r="AD56" i="100"/>
  <c r="AC56" i="100"/>
  <c r="AB56" i="100"/>
  <c r="AA56" i="100"/>
  <c r="Z56" i="100"/>
  <c r="Y56" i="100"/>
  <c r="V56" i="100"/>
  <c r="W56" i="100"/>
  <c r="X56" i="100"/>
  <c r="S56" i="100"/>
  <c r="R56" i="100"/>
  <c r="Q56" i="100"/>
  <c r="P56" i="100"/>
  <c r="O56" i="100"/>
  <c r="N56" i="100"/>
  <c r="M56" i="100"/>
  <c r="L56" i="100"/>
  <c r="K56" i="100"/>
  <c r="H56" i="100"/>
  <c r="AF55" i="100"/>
  <c r="AE55" i="100"/>
  <c r="AD55" i="100"/>
  <c r="AC55" i="100"/>
  <c r="AB55" i="100"/>
  <c r="AA55" i="100"/>
  <c r="Z55" i="100"/>
  <c r="Y55" i="100"/>
  <c r="V55" i="100"/>
  <c r="W55" i="100"/>
  <c r="X55" i="100"/>
  <c r="S55" i="100"/>
  <c r="R55" i="100"/>
  <c r="Q55" i="100"/>
  <c r="P55" i="100"/>
  <c r="O55" i="100"/>
  <c r="N55" i="100"/>
  <c r="M55" i="100"/>
  <c r="L55" i="100"/>
  <c r="K55" i="100"/>
  <c r="AF54" i="100"/>
  <c r="AE54" i="100"/>
  <c r="AD54" i="100"/>
  <c r="AC54" i="100"/>
  <c r="AB54" i="100"/>
  <c r="AA54" i="100"/>
  <c r="Z54" i="100"/>
  <c r="Y54" i="100"/>
  <c r="V54" i="100"/>
  <c r="W54" i="100"/>
  <c r="X54" i="100"/>
  <c r="S54" i="100"/>
  <c r="R54" i="100"/>
  <c r="Q54" i="100"/>
  <c r="P54" i="100"/>
  <c r="O54" i="100"/>
  <c r="N54" i="100"/>
  <c r="M54" i="100"/>
  <c r="L54" i="100"/>
  <c r="K54" i="100"/>
  <c r="AF53" i="100"/>
  <c r="AE53" i="100"/>
  <c r="AD53" i="100"/>
  <c r="AC53" i="100"/>
  <c r="AB53" i="100"/>
  <c r="AA53" i="100"/>
  <c r="Z53" i="100"/>
  <c r="Y53" i="100"/>
  <c r="V53" i="100"/>
  <c r="W53" i="100"/>
  <c r="X53" i="100"/>
  <c r="S53" i="100"/>
  <c r="R53" i="100"/>
  <c r="Q53" i="100"/>
  <c r="P53" i="100"/>
  <c r="O53" i="100"/>
  <c r="N53" i="100"/>
  <c r="M53" i="100"/>
  <c r="L53" i="100"/>
  <c r="K53" i="100"/>
  <c r="Y52" i="100"/>
  <c r="Z52" i="100"/>
  <c r="AA52" i="100"/>
  <c r="AB52" i="100"/>
  <c r="AC52" i="100"/>
  <c r="AD52" i="100"/>
  <c r="AE52" i="100"/>
  <c r="AF52" i="100"/>
  <c r="V52" i="100"/>
  <c r="W52" i="100"/>
  <c r="X52" i="100"/>
  <c r="S52" i="100"/>
  <c r="AG52" i="100"/>
  <c r="R52" i="100"/>
  <c r="Q52" i="100"/>
  <c r="P52" i="100"/>
  <c r="O52" i="100"/>
  <c r="N52" i="100"/>
  <c r="M52" i="100"/>
  <c r="L52" i="100"/>
  <c r="K52" i="100"/>
  <c r="B51" i="100"/>
  <c r="A51" i="99"/>
  <c r="B101" i="99"/>
  <c r="B96" i="99"/>
  <c r="B97" i="99"/>
  <c r="B98" i="99"/>
  <c r="B99" i="99"/>
  <c r="B100" i="99"/>
  <c r="D101" i="99"/>
  <c r="E101" i="99"/>
  <c r="B94" i="99"/>
  <c r="C101" i="99"/>
  <c r="F101" i="99"/>
  <c r="D100" i="99"/>
  <c r="E100" i="99"/>
  <c r="C100" i="99"/>
  <c r="F100" i="99"/>
  <c r="D99" i="99"/>
  <c r="E99" i="99"/>
  <c r="C99" i="99"/>
  <c r="F99" i="99"/>
  <c r="D98" i="99"/>
  <c r="E98" i="99"/>
  <c r="C98" i="99"/>
  <c r="F98" i="99"/>
  <c r="D97" i="99"/>
  <c r="E97" i="99"/>
  <c r="C97" i="99"/>
  <c r="F97" i="99"/>
  <c r="D96" i="99"/>
  <c r="E96" i="99"/>
  <c r="G96" i="99"/>
  <c r="C96" i="99"/>
  <c r="F96" i="99"/>
  <c r="B95" i="99"/>
  <c r="C77" i="99"/>
  <c r="E77" i="99"/>
  <c r="F77" i="99"/>
  <c r="G77" i="99"/>
  <c r="D77" i="99"/>
  <c r="B79" i="99"/>
  <c r="H77" i="99"/>
  <c r="B78" i="99"/>
  <c r="C78" i="99"/>
  <c r="C79" i="99"/>
  <c r="D79" i="99"/>
  <c r="D80" i="99"/>
  <c r="B81" i="99"/>
  <c r="B80" i="99"/>
  <c r="C80" i="99"/>
  <c r="C81" i="99"/>
  <c r="D81" i="99"/>
  <c r="B83" i="99"/>
  <c r="B82" i="99"/>
  <c r="C82" i="99"/>
  <c r="C83" i="99"/>
  <c r="D83" i="99"/>
  <c r="B85" i="99"/>
  <c r="B84" i="99"/>
  <c r="C84" i="99"/>
  <c r="C85" i="99"/>
  <c r="D85" i="99"/>
  <c r="B87" i="99"/>
  <c r="B86" i="99"/>
  <c r="C86" i="99"/>
  <c r="C87" i="99"/>
  <c r="D87" i="99"/>
  <c r="D92" i="99"/>
  <c r="C92" i="99"/>
  <c r="B89" i="99"/>
  <c r="B88" i="99"/>
  <c r="C88" i="99"/>
  <c r="C89" i="99"/>
  <c r="D89" i="99"/>
  <c r="B91" i="99"/>
  <c r="B90" i="99"/>
  <c r="C90" i="99"/>
  <c r="C91" i="99"/>
  <c r="D91" i="99"/>
  <c r="E92" i="99"/>
  <c r="F92" i="99"/>
  <c r="S91" i="99"/>
  <c r="R91" i="99"/>
  <c r="Q91" i="99"/>
  <c r="P91" i="99"/>
  <c r="O91" i="99"/>
  <c r="N91" i="99"/>
  <c r="M91" i="99"/>
  <c r="L91" i="99"/>
  <c r="K91" i="99"/>
  <c r="H91" i="99"/>
  <c r="G91" i="99"/>
  <c r="S90" i="99"/>
  <c r="R90" i="99"/>
  <c r="Q90" i="99"/>
  <c r="P90" i="99"/>
  <c r="O90" i="99"/>
  <c r="N90" i="99"/>
  <c r="M90" i="99"/>
  <c r="L90" i="99"/>
  <c r="K90" i="99"/>
  <c r="S89" i="99"/>
  <c r="R89" i="99"/>
  <c r="Q89" i="99"/>
  <c r="P89" i="99"/>
  <c r="O89" i="99"/>
  <c r="N89" i="99"/>
  <c r="M89" i="99"/>
  <c r="L89" i="99"/>
  <c r="K89" i="99"/>
  <c r="H89" i="99"/>
  <c r="H88" i="99"/>
  <c r="G89" i="99"/>
  <c r="S88" i="99"/>
  <c r="R88" i="99"/>
  <c r="Q88" i="99"/>
  <c r="P88" i="99"/>
  <c r="O88" i="99"/>
  <c r="N88" i="99"/>
  <c r="M88" i="99"/>
  <c r="L88" i="99"/>
  <c r="K88" i="99"/>
  <c r="S87" i="99"/>
  <c r="R87" i="99"/>
  <c r="Q87" i="99"/>
  <c r="P87" i="99"/>
  <c r="O87" i="99"/>
  <c r="N87" i="99"/>
  <c r="M87" i="99"/>
  <c r="L87" i="99"/>
  <c r="K87" i="99"/>
  <c r="H87" i="99"/>
  <c r="G87" i="99"/>
  <c r="S86" i="99"/>
  <c r="R86" i="99"/>
  <c r="Q86" i="99"/>
  <c r="P86" i="99"/>
  <c r="O86" i="99"/>
  <c r="N86" i="99"/>
  <c r="M86" i="99"/>
  <c r="L86" i="99"/>
  <c r="K86" i="99"/>
  <c r="S85" i="99"/>
  <c r="R85" i="99"/>
  <c r="Q85" i="99"/>
  <c r="P85" i="99"/>
  <c r="O85" i="99"/>
  <c r="N85" i="99"/>
  <c r="M85" i="99"/>
  <c r="L85" i="99"/>
  <c r="K85" i="99"/>
  <c r="H85" i="99"/>
  <c r="E85" i="99"/>
  <c r="G85" i="99"/>
  <c r="S84" i="99"/>
  <c r="R84" i="99"/>
  <c r="Q84" i="99"/>
  <c r="P84" i="99"/>
  <c r="O84" i="99"/>
  <c r="N84" i="99"/>
  <c r="M84" i="99"/>
  <c r="L84" i="99"/>
  <c r="K84" i="99"/>
  <c r="S83" i="99"/>
  <c r="R83" i="99"/>
  <c r="Q83" i="99"/>
  <c r="P83" i="99"/>
  <c r="O83" i="99"/>
  <c r="N83" i="99"/>
  <c r="M83" i="99"/>
  <c r="L83" i="99"/>
  <c r="K83" i="99"/>
  <c r="H83" i="99"/>
  <c r="G83" i="99"/>
  <c r="S82" i="99"/>
  <c r="R82" i="99"/>
  <c r="Q82" i="99"/>
  <c r="P82" i="99"/>
  <c r="O82" i="99"/>
  <c r="N82" i="99"/>
  <c r="M82" i="99"/>
  <c r="L82" i="99"/>
  <c r="K82" i="99"/>
  <c r="S81" i="99"/>
  <c r="R81" i="99"/>
  <c r="Q81" i="99"/>
  <c r="P81" i="99"/>
  <c r="O81" i="99"/>
  <c r="N81" i="99"/>
  <c r="M81" i="99"/>
  <c r="L81" i="99"/>
  <c r="K81" i="99"/>
  <c r="H81" i="99"/>
  <c r="G81" i="99"/>
  <c r="H63" i="99"/>
  <c r="AF80" i="99"/>
  <c r="AE80" i="99"/>
  <c r="AD80" i="99"/>
  <c r="AC80" i="99"/>
  <c r="AB80" i="99"/>
  <c r="AA80" i="99"/>
  <c r="Z80" i="99"/>
  <c r="Y80" i="99"/>
  <c r="V80" i="99"/>
  <c r="W80" i="99"/>
  <c r="X80" i="99"/>
  <c r="S80" i="99"/>
  <c r="R80" i="99"/>
  <c r="Q80" i="99"/>
  <c r="P80" i="99"/>
  <c r="O80" i="99"/>
  <c r="N80" i="99"/>
  <c r="M80" i="99"/>
  <c r="L80" i="99"/>
  <c r="K80" i="99"/>
  <c r="AF79" i="99"/>
  <c r="AE79" i="99"/>
  <c r="AD79" i="99"/>
  <c r="AC79" i="99"/>
  <c r="AB79" i="99"/>
  <c r="AA79" i="99"/>
  <c r="Z79" i="99"/>
  <c r="Y79" i="99"/>
  <c r="V79" i="99"/>
  <c r="W79" i="99"/>
  <c r="X79" i="99"/>
  <c r="S79" i="99"/>
  <c r="R79" i="99"/>
  <c r="Q79" i="99"/>
  <c r="P79" i="99"/>
  <c r="O79" i="99"/>
  <c r="N79" i="99"/>
  <c r="M79" i="99"/>
  <c r="L79" i="99"/>
  <c r="K79" i="99"/>
  <c r="H79" i="99"/>
  <c r="G79" i="99"/>
  <c r="AF78" i="99"/>
  <c r="AE78" i="99"/>
  <c r="AD78" i="99"/>
  <c r="AC78" i="99"/>
  <c r="AB78" i="99"/>
  <c r="AA78" i="99"/>
  <c r="Z78" i="99"/>
  <c r="Y78" i="99"/>
  <c r="V78" i="99"/>
  <c r="W78" i="99"/>
  <c r="X78" i="99"/>
  <c r="S78" i="99"/>
  <c r="R78" i="99"/>
  <c r="Q78" i="99"/>
  <c r="P78" i="99"/>
  <c r="O78" i="99"/>
  <c r="N78" i="99"/>
  <c r="M78" i="99"/>
  <c r="L78" i="99"/>
  <c r="K78" i="99"/>
  <c r="AF77" i="99"/>
  <c r="AE77" i="99"/>
  <c r="AD77" i="99"/>
  <c r="AC77" i="99"/>
  <c r="AB77" i="99"/>
  <c r="AA77" i="99"/>
  <c r="Z77" i="99"/>
  <c r="Y77" i="99"/>
  <c r="V77" i="99"/>
  <c r="W77" i="99"/>
  <c r="X77" i="99"/>
  <c r="S77" i="99"/>
  <c r="R77" i="99"/>
  <c r="Q77" i="99"/>
  <c r="P77" i="99"/>
  <c r="O77" i="99"/>
  <c r="N77" i="99"/>
  <c r="M77" i="99"/>
  <c r="L77" i="99"/>
  <c r="K77" i="99"/>
  <c r="B77" i="99"/>
  <c r="AF76" i="99"/>
  <c r="AE76" i="99"/>
  <c r="AD76" i="99"/>
  <c r="AC76" i="99"/>
  <c r="AB76" i="99"/>
  <c r="AA76" i="99"/>
  <c r="Z76" i="99"/>
  <c r="Y76" i="99"/>
  <c r="V76" i="99"/>
  <c r="W76" i="99"/>
  <c r="X76" i="99"/>
  <c r="S76" i="99"/>
  <c r="R76" i="99"/>
  <c r="Q76" i="99"/>
  <c r="P76" i="99"/>
  <c r="O76" i="99"/>
  <c r="N76" i="99"/>
  <c r="M76" i="99"/>
  <c r="L76" i="99"/>
  <c r="K76" i="99"/>
  <c r="G68" i="99"/>
  <c r="C54" i="99"/>
  <c r="C73" i="99"/>
  <c r="C55" i="99"/>
  <c r="C74" i="99"/>
  <c r="D73" i="99"/>
  <c r="H53" i="99"/>
  <c r="E72" i="99"/>
  <c r="F72" i="99"/>
  <c r="H54" i="99"/>
  <c r="E73" i="99"/>
  <c r="F73" i="99"/>
  <c r="B76" i="99"/>
  <c r="AF75" i="99"/>
  <c r="AE75" i="99"/>
  <c r="AD75" i="99"/>
  <c r="AC75" i="99"/>
  <c r="AB75" i="99"/>
  <c r="AA75" i="99"/>
  <c r="Z75" i="99"/>
  <c r="Y75" i="99"/>
  <c r="V75" i="99"/>
  <c r="W75" i="99"/>
  <c r="X75" i="99"/>
  <c r="S75" i="99"/>
  <c r="R75" i="99"/>
  <c r="Q75" i="99"/>
  <c r="P75" i="99"/>
  <c r="O75" i="99"/>
  <c r="N75" i="99"/>
  <c r="M75" i="99"/>
  <c r="L75" i="99"/>
  <c r="K75" i="99"/>
  <c r="B75" i="99"/>
  <c r="AF74" i="99"/>
  <c r="AE74" i="99"/>
  <c r="AD74" i="99"/>
  <c r="AC74" i="99"/>
  <c r="AB74" i="99"/>
  <c r="AA74" i="99"/>
  <c r="Z74" i="99"/>
  <c r="Y74" i="99"/>
  <c r="V74" i="99"/>
  <c r="W74" i="99"/>
  <c r="X74" i="99"/>
  <c r="S74" i="99"/>
  <c r="R74" i="99"/>
  <c r="Q74" i="99"/>
  <c r="P74" i="99"/>
  <c r="O74" i="99"/>
  <c r="N74" i="99"/>
  <c r="M74" i="99"/>
  <c r="L74" i="99"/>
  <c r="K74" i="99"/>
  <c r="H55" i="99"/>
  <c r="E74" i="99"/>
  <c r="B55" i="99"/>
  <c r="B74" i="99"/>
  <c r="AF73" i="99"/>
  <c r="AE73" i="99"/>
  <c r="AD73" i="99"/>
  <c r="AC73" i="99"/>
  <c r="AB73" i="99"/>
  <c r="AA73" i="99"/>
  <c r="Z73" i="99"/>
  <c r="Y73" i="99"/>
  <c r="V73" i="99"/>
  <c r="W73" i="99"/>
  <c r="X73" i="99"/>
  <c r="S73" i="99"/>
  <c r="R73" i="99"/>
  <c r="Q73" i="99"/>
  <c r="P73" i="99"/>
  <c r="O73" i="99"/>
  <c r="N73" i="99"/>
  <c r="M73" i="99"/>
  <c r="L73" i="99"/>
  <c r="K73" i="99"/>
  <c r="B54" i="99"/>
  <c r="B73" i="99"/>
  <c r="AF72" i="99"/>
  <c r="AE72" i="99"/>
  <c r="AD72" i="99"/>
  <c r="AC72" i="99"/>
  <c r="AB72" i="99"/>
  <c r="AA72" i="99"/>
  <c r="Z72" i="99"/>
  <c r="Y72" i="99"/>
  <c r="V72" i="99"/>
  <c r="W72" i="99"/>
  <c r="X72" i="99"/>
  <c r="S72" i="99"/>
  <c r="R72" i="99"/>
  <c r="Q72" i="99"/>
  <c r="P72" i="99"/>
  <c r="O72" i="99"/>
  <c r="N72" i="99"/>
  <c r="M72" i="99"/>
  <c r="L72" i="99"/>
  <c r="K72" i="99"/>
  <c r="C53" i="99"/>
  <c r="C72" i="99"/>
  <c r="D72" i="99"/>
  <c r="B53" i="99"/>
  <c r="B72" i="99"/>
  <c r="AF71" i="99"/>
  <c r="AE71" i="99"/>
  <c r="AD71" i="99"/>
  <c r="AC71" i="99"/>
  <c r="AB71" i="99"/>
  <c r="AA71" i="99"/>
  <c r="Z71" i="99"/>
  <c r="Y71" i="99"/>
  <c r="V71" i="99"/>
  <c r="W71" i="99"/>
  <c r="X71" i="99"/>
  <c r="S71" i="99"/>
  <c r="R71" i="99"/>
  <c r="Q71" i="99"/>
  <c r="P71" i="99"/>
  <c r="O71" i="99"/>
  <c r="N71" i="99"/>
  <c r="M71" i="99"/>
  <c r="L71" i="99"/>
  <c r="K71" i="99"/>
  <c r="AF70" i="99"/>
  <c r="AE70" i="99"/>
  <c r="AD70" i="99"/>
  <c r="AC70" i="99"/>
  <c r="AB70" i="99"/>
  <c r="AA70" i="99"/>
  <c r="Z70" i="99"/>
  <c r="Y70" i="99"/>
  <c r="V70" i="99"/>
  <c r="W70" i="99"/>
  <c r="X70" i="99"/>
  <c r="S70" i="99"/>
  <c r="R70" i="99"/>
  <c r="Q70" i="99"/>
  <c r="P70" i="99"/>
  <c r="O70" i="99"/>
  <c r="N70" i="99"/>
  <c r="M70" i="99"/>
  <c r="L70" i="99"/>
  <c r="K70" i="99"/>
  <c r="G66" i="99"/>
  <c r="AF69" i="99"/>
  <c r="AE69" i="99"/>
  <c r="AD69" i="99"/>
  <c r="AC69" i="99"/>
  <c r="AB69" i="99"/>
  <c r="AA69" i="99"/>
  <c r="Z69" i="99"/>
  <c r="Y69" i="99"/>
  <c r="V69" i="99"/>
  <c r="W69" i="99"/>
  <c r="X69" i="99"/>
  <c r="S69" i="99"/>
  <c r="R69" i="99"/>
  <c r="Q69" i="99"/>
  <c r="P69" i="99"/>
  <c r="O69" i="99"/>
  <c r="N69" i="99"/>
  <c r="M69" i="99"/>
  <c r="L69" i="99"/>
  <c r="K69" i="99"/>
  <c r="AF68" i="99"/>
  <c r="AE68" i="99"/>
  <c r="AD68" i="99"/>
  <c r="AC68" i="99"/>
  <c r="AB68" i="99"/>
  <c r="AA68" i="99"/>
  <c r="Z68" i="99"/>
  <c r="Y68" i="99"/>
  <c r="V68" i="99"/>
  <c r="W68" i="99"/>
  <c r="X68" i="99"/>
  <c r="S68" i="99"/>
  <c r="R68" i="99"/>
  <c r="Q68" i="99"/>
  <c r="P68" i="99"/>
  <c r="O68" i="99"/>
  <c r="N68" i="99"/>
  <c r="M68" i="99"/>
  <c r="L68" i="99"/>
  <c r="K68" i="99"/>
  <c r="AF67" i="99"/>
  <c r="AE67" i="99"/>
  <c r="AD67" i="99"/>
  <c r="AC67" i="99"/>
  <c r="AB67" i="99"/>
  <c r="AA67" i="99"/>
  <c r="Z67" i="99"/>
  <c r="Y67" i="99"/>
  <c r="V67" i="99"/>
  <c r="W67" i="99"/>
  <c r="X67" i="99"/>
  <c r="S67" i="99"/>
  <c r="R67" i="99"/>
  <c r="Q67" i="99"/>
  <c r="P67" i="99"/>
  <c r="O67" i="99"/>
  <c r="N67" i="99"/>
  <c r="M67" i="99"/>
  <c r="L67" i="99"/>
  <c r="K67" i="99"/>
  <c r="G53" i="99"/>
  <c r="C56" i="99"/>
  <c r="B56" i="99"/>
  <c r="E56" i="99"/>
  <c r="G56" i="99"/>
  <c r="C57" i="99"/>
  <c r="B57" i="99"/>
  <c r="C58" i="99"/>
  <c r="B58" i="99"/>
  <c r="C59" i="99"/>
  <c r="B59" i="99"/>
  <c r="C60" i="99"/>
  <c r="B60" i="99"/>
  <c r="C61" i="99"/>
  <c r="B61" i="99"/>
  <c r="E57" i="99"/>
  <c r="G57" i="99"/>
  <c r="E58" i="99"/>
  <c r="G58" i="99"/>
  <c r="E59" i="99"/>
  <c r="G59" i="99"/>
  <c r="E60" i="99"/>
  <c r="G60" i="99"/>
  <c r="E61" i="99"/>
  <c r="G61" i="99"/>
  <c r="F53" i="99"/>
  <c r="B62" i="99"/>
  <c r="B63" i="99"/>
  <c r="B64" i="99"/>
  <c r="F54" i="99"/>
  <c r="F55" i="99"/>
  <c r="H66" i="99"/>
  <c r="H67" i="99"/>
  <c r="G67" i="99"/>
  <c r="B65" i="99"/>
  <c r="B66" i="99"/>
  <c r="F65" i="99"/>
  <c r="F66" i="99"/>
  <c r="F67" i="99"/>
  <c r="B67" i="99"/>
  <c r="AF66" i="99"/>
  <c r="AE66" i="99"/>
  <c r="AD66" i="99"/>
  <c r="AC66" i="99"/>
  <c r="AB66" i="99"/>
  <c r="AA66" i="99"/>
  <c r="Z66" i="99"/>
  <c r="Y66" i="99"/>
  <c r="V66" i="99"/>
  <c r="W66" i="99"/>
  <c r="X66" i="99"/>
  <c r="S66" i="99"/>
  <c r="R66" i="99"/>
  <c r="Q66" i="99"/>
  <c r="P66" i="99"/>
  <c r="O66" i="99"/>
  <c r="N66" i="99"/>
  <c r="M66" i="99"/>
  <c r="L66" i="99"/>
  <c r="K66" i="99"/>
  <c r="C66" i="99"/>
  <c r="AF65" i="99"/>
  <c r="AE65" i="99"/>
  <c r="AD65" i="99"/>
  <c r="AC65" i="99"/>
  <c r="AB65" i="99"/>
  <c r="AA65" i="99"/>
  <c r="Z65" i="99"/>
  <c r="Y65" i="99"/>
  <c r="V65" i="99"/>
  <c r="W65" i="99"/>
  <c r="X65" i="99"/>
  <c r="S65" i="99"/>
  <c r="R65" i="99"/>
  <c r="Q65" i="99"/>
  <c r="P65" i="99"/>
  <c r="O65" i="99"/>
  <c r="N65" i="99"/>
  <c r="M65" i="99"/>
  <c r="L65" i="99"/>
  <c r="K65" i="99"/>
  <c r="H65" i="99"/>
  <c r="G65" i="99"/>
  <c r="C65" i="99"/>
  <c r="AF64" i="99"/>
  <c r="AE64" i="99"/>
  <c r="AD64" i="99"/>
  <c r="AC64" i="99"/>
  <c r="AB64" i="99"/>
  <c r="AA64" i="99"/>
  <c r="Z64" i="99"/>
  <c r="Y64" i="99"/>
  <c r="V64" i="99"/>
  <c r="W64" i="99"/>
  <c r="X64" i="99"/>
  <c r="S64" i="99"/>
  <c r="R64" i="99"/>
  <c r="Q64" i="99"/>
  <c r="P64" i="99"/>
  <c r="O64" i="99"/>
  <c r="N64" i="99"/>
  <c r="M64" i="99"/>
  <c r="L64" i="99"/>
  <c r="K64" i="99"/>
  <c r="G64" i="99"/>
  <c r="E64" i="99"/>
  <c r="C64" i="99"/>
  <c r="AF63" i="99"/>
  <c r="AE63" i="99"/>
  <c r="AD63" i="99"/>
  <c r="AC63" i="99"/>
  <c r="AB63" i="99"/>
  <c r="AA63" i="99"/>
  <c r="Z63" i="99"/>
  <c r="Y63" i="99"/>
  <c r="V63" i="99"/>
  <c r="W63" i="99"/>
  <c r="X63" i="99"/>
  <c r="S63" i="99"/>
  <c r="R63" i="99"/>
  <c r="Q63" i="99"/>
  <c r="P63" i="99"/>
  <c r="O63" i="99"/>
  <c r="N63" i="99"/>
  <c r="M63" i="99"/>
  <c r="L63" i="99"/>
  <c r="K63" i="99"/>
  <c r="D53" i="99"/>
  <c r="E53" i="99"/>
  <c r="D54" i="99"/>
  <c r="E54" i="99"/>
  <c r="D55" i="99"/>
  <c r="E55" i="99"/>
  <c r="D63" i="99"/>
  <c r="C63" i="99"/>
  <c r="AF62" i="99"/>
  <c r="AE62" i="99"/>
  <c r="AD62" i="99"/>
  <c r="AC62" i="99"/>
  <c r="AB62" i="99"/>
  <c r="AA62" i="99"/>
  <c r="Z62" i="99"/>
  <c r="Y62" i="99"/>
  <c r="V62" i="99"/>
  <c r="W62" i="99"/>
  <c r="X62" i="99"/>
  <c r="S62" i="99"/>
  <c r="R62" i="99"/>
  <c r="Q62" i="99"/>
  <c r="P62" i="99"/>
  <c r="O62" i="99"/>
  <c r="N62" i="99"/>
  <c r="M62" i="99"/>
  <c r="L62" i="99"/>
  <c r="K62" i="99"/>
  <c r="AF61" i="99"/>
  <c r="AE61" i="99"/>
  <c r="AD61" i="99"/>
  <c r="AC61" i="99"/>
  <c r="AB61" i="99"/>
  <c r="AA61" i="99"/>
  <c r="Z61" i="99"/>
  <c r="Y61" i="99"/>
  <c r="V61" i="99"/>
  <c r="W61" i="99"/>
  <c r="X61" i="99"/>
  <c r="S61" i="99"/>
  <c r="R61" i="99"/>
  <c r="Q61" i="99"/>
  <c r="P61" i="99"/>
  <c r="O61" i="99"/>
  <c r="N61" i="99"/>
  <c r="M61" i="99"/>
  <c r="L61" i="99"/>
  <c r="K61" i="99"/>
  <c r="H61" i="99"/>
  <c r="AF60" i="99"/>
  <c r="AE60" i="99"/>
  <c r="AD60" i="99"/>
  <c r="AC60" i="99"/>
  <c r="AB60" i="99"/>
  <c r="AA60" i="99"/>
  <c r="Z60" i="99"/>
  <c r="Y60" i="99"/>
  <c r="V60" i="99"/>
  <c r="W60" i="99"/>
  <c r="X60" i="99"/>
  <c r="S60" i="99"/>
  <c r="R60" i="99"/>
  <c r="Q60" i="99"/>
  <c r="P60" i="99"/>
  <c r="O60" i="99"/>
  <c r="N60" i="99"/>
  <c r="M60" i="99"/>
  <c r="L60" i="99"/>
  <c r="K60" i="99"/>
  <c r="H60" i="99"/>
  <c r="AF59" i="99"/>
  <c r="AE59" i="99"/>
  <c r="AD59" i="99"/>
  <c r="AC59" i="99"/>
  <c r="AB59" i="99"/>
  <c r="AA59" i="99"/>
  <c r="Z59" i="99"/>
  <c r="Y59" i="99"/>
  <c r="V59" i="99"/>
  <c r="W59" i="99"/>
  <c r="X59" i="99"/>
  <c r="S59" i="99"/>
  <c r="R59" i="99"/>
  <c r="Q59" i="99"/>
  <c r="P59" i="99"/>
  <c r="O59" i="99"/>
  <c r="N59" i="99"/>
  <c r="M59" i="99"/>
  <c r="L59" i="99"/>
  <c r="K59" i="99"/>
  <c r="H59" i="99"/>
  <c r="AF58" i="99"/>
  <c r="AE58" i="99"/>
  <c r="AD58" i="99"/>
  <c r="AC58" i="99"/>
  <c r="AB58" i="99"/>
  <c r="AA58" i="99"/>
  <c r="Z58" i="99"/>
  <c r="Y58" i="99"/>
  <c r="V58" i="99"/>
  <c r="W58" i="99"/>
  <c r="X58" i="99"/>
  <c r="S58" i="99"/>
  <c r="R58" i="99"/>
  <c r="Q58" i="99"/>
  <c r="P58" i="99"/>
  <c r="O58" i="99"/>
  <c r="N58" i="99"/>
  <c r="M58" i="99"/>
  <c r="L58" i="99"/>
  <c r="K58" i="99"/>
  <c r="H58" i="99"/>
  <c r="AF57" i="99"/>
  <c r="AE57" i="99"/>
  <c r="AD57" i="99"/>
  <c r="AC57" i="99"/>
  <c r="AB57" i="99"/>
  <c r="AA57" i="99"/>
  <c r="Z57" i="99"/>
  <c r="Y57" i="99"/>
  <c r="V57" i="99"/>
  <c r="W57" i="99"/>
  <c r="X57" i="99"/>
  <c r="S57" i="99"/>
  <c r="R57" i="99"/>
  <c r="Q57" i="99"/>
  <c r="P57" i="99"/>
  <c r="O57" i="99"/>
  <c r="N57" i="99"/>
  <c r="M57" i="99"/>
  <c r="L57" i="99"/>
  <c r="K57" i="99"/>
  <c r="H57" i="99"/>
  <c r="AF56" i="99"/>
  <c r="AE56" i="99"/>
  <c r="AD56" i="99"/>
  <c r="AC56" i="99"/>
  <c r="AB56" i="99"/>
  <c r="AA56" i="99"/>
  <c r="Z56" i="99"/>
  <c r="Y56" i="99"/>
  <c r="V56" i="99"/>
  <c r="W56" i="99"/>
  <c r="X56" i="99"/>
  <c r="S56" i="99"/>
  <c r="R56" i="99"/>
  <c r="Q56" i="99"/>
  <c r="P56" i="99"/>
  <c r="O56" i="99"/>
  <c r="N56" i="99"/>
  <c r="M56" i="99"/>
  <c r="L56" i="99"/>
  <c r="K56" i="99"/>
  <c r="H56" i="99"/>
  <c r="AF55" i="99"/>
  <c r="AE55" i="99"/>
  <c r="AD55" i="99"/>
  <c r="AC55" i="99"/>
  <c r="AB55" i="99"/>
  <c r="AA55" i="99"/>
  <c r="Z55" i="99"/>
  <c r="Y55" i="99"/>
  <c r="V55" i="99"/>
  <c r="W55" i="99"/>
  <c r="X55" i="99"/>
  <c r="S55" i="99"/>
  <c r="R55" i="99"/>
  <c r="Q55" i="99"/>
  <c r="P55" i="99"/>
  <c r="O55" i="99"/>
  <c r="N55" i="99"/>
  <c r="M55" i="99"/>
  <c r="L55" i="99"/>
  <c r="K55" i="99"/>
  <c r="AF54" i="99"/>
  <c r="AE54" i="99"/>
  <c r="AD54" i="99"/>
  <c r="AC54" i="99"/>
  <c r="AB54" i="99"/>
  <c r="AA54" i="99"/>
  <c r="Z54" i="99"/>
  <c r="Y54" i="99"/>
  <c r="V54" i="99"/>
  <c r="W54" i="99"/>
  <c r="X54" i="99"/>
  <c r="S54" i="99"/>
  <c r="R54" i="99"/>
  <c r="Q54" i="99"/>
  <c r="P54" i="99"/>
  <c r="O54" i="99"/>
  <c r="N54" i="99"/>
  <c r="M54" i="99"/>
  <c r="L54" i="99"/>
  <c r="K54" i="99"/>
  <c r="AF53" i="99"/>
  <c r="AE53" i="99"/>
  <c r="AD53" i="99"/>
  <c r="AC53" i="99"/>
  <c r="AB53" i="99"/>
  <c r="AA53" i="99"/>
  <c r="Z53" i="99"/>
  <c r="Y53" i="99"/>
  <c r="V53" i="99"/>
  <c r="W53" i="99"/>
  <c r="X53" i="99"/>
  <c r="S53" i="99"/>
  <c r="R53" i="99"/>
  <c r="Q53" i="99"/>
  <c r="P53" i="99"/>
  <c r="O53" i="99"/>
  <c r="N53" i="99"/>
  <c r="M53" i="99"/>
  <c r="L53" i="99"/>
  <c r="K53" i="99"/>
  <c r="Y52" i="99"/>
  <c r="Z52" i="99"/>
  <c r="AA52" i="99"/>
  <c r="AB52" i="99"/>
  <c r="AC52" i="99"/>
  <c r="AD52" i="99"/>
  <c r="AE52" i="99"/>
  <c r="AF52" i="99"/>
  <c r="V52" i="99"/>
  <c r="W52" i="99"/>
  <c r="X52" i="99"/>
  <c r="S52" i="99"/>
  <c r="AG52" i="99"/>
  <c r="R52" i="99"/>
  <c r="Q52" i="99"/>
  <c r="P52" i="99"/>
  <c r="O52" i="99"/>
  <c r="N52" i="99"/>
  <c r="M52" i="99"/>
  <c r="L52" i="99"/>
  <c r="K52" i="99"/>
  <c r="B51" i="99"/>
  <c r="A51" i="98"/>
  <c r="B101" i="98"/>
  <c r="B96" i="98"/>
  <c r="B97" i="98"/>
  <c r="B98" i="98"/>
  <c r="B99" i="98"/>
  <c r="B100" i="98"/>
  <c r="D101" i="98"/>
  <c r="E101" i="98"/>
  <c r="B94" i="98"/>
  <c r="C101" i="98"/>
  <c r="F101" i="98"/>
  <c r="D100" i="98"/>
  <c r="E100" i="98"/>
  <c r="C100" i="98"/>
  <c r="F100" i="98"/>
  <c r="D99" i="98"/>
  <c r="E99" i="98"/>
  <c r="C99" i="98"/>
  <c r="F99" i="98"/>
  <c r="D98" i="98"/>
  <c r="E98" i="98"/>
  <c r="C98" i="98"/>
  <c r="F98" i="98"/>
  <c r="D97" i="98"/>
  <c r="E97" i="98"/>
  <c r="C97" i="98"/>
  <c r="F97" i="98"/>
  <c r="D96" i="98"/>
  <c r="E96" i="98"/>
  <c r="B55" i="98"/>
  <c r="C96" i="98"/>
  <c r="F96" i="98"/>
  <c r="G96" i="98"/>
  <c r="B95" i="98"/>
  <c r="C77" i="98"/>
  <c r="E77" i="98"/>
  <c r="F77" i="98"/>
  <c r="G77" i="98"/>
  <c r="D77" i="98"/>
  <c r="B79" i="98"/>
  <c r="H77" i="98"/>
  <c r="B78" i="98"/>
  <c r="C78" i="98"/>
  <c r="C79" i="98"/>
  <c r="D79" i="98"/>
  <c r="D80" i="98"/>
  <c r="B81" i="98"/>
  <c r="B80" i="98"/>
  <c r="C80" i="98"/>
  <c r="C81" i="98"/>
  <c r="D81" i="98"/>
  <c r="B83" i="98"/>
  <c r="B82" i="98"/>
  <c r="C82" i="98"/>
  <c r="C83" i="98"/>
  <c r="D83" i="98"/>
  <c r="B85" i="98"/>
  <c r="B84" i="98"/>
  <c r="C84" i="98"/>
  <c r="C85" i="98"/>
  <c r="D85" i="98"/>
  <c r="B87" i="98"/>
  <c r="B86" i="98"/>
  <c r="C86" i="98"/>
  <c r="C87" i="98"/>
  <c r="D87" i="98"/>
  <c r="D92" i="98"/>
  <c r="B89" i="98"/>
  <c r="B88" i="98"/>
  <c r="C88" i="98"/>
  <c r="C89" i="98"/>
  <c r="D89" i="98"/>
  <c r="B91" i="98"/>
  <c r="B90" i="98"/>
  <c r="C90" i="98"/>
  <c r="C91" i="98"/>
  <c r="D91" i="98"/>
  <c r="E92" i="98"/>
  <c r="C92" i="98"/>
  <c r="F92" i="98"/>
  <c r="S91" i="98"/>
  <c r="R91" i="98"/>
  <c r="Q91" i="98"/>
  <c r="P91" i="98"/>
  <c r="O91" i="98"/>
  <c r="N91" i="98"/>
  <c r="M91" i="98"/>
  <c r="L91" i="98"/>
  <c r="K91" i="98"/>
  <c r="H91" i="98"/>
  <c r="G91" i="98"/>
  <c r="S90" i="98"/>
  <c r="R90" i="98"/>
  <c r="Q90" i="98"/>
  <c r="P90" i="98"/>
  <c r="O90" i="98"/>
  <c r="N90" i="98"/>
  <c r="M90" i="98"/>
  <c r="L90" i="98"/>
  <c r="K90" i="98"/>
  <c r="S89" i="98"/>
  <c r="R89" i="98"/>
  <c r="Q89" i="98"/>
  <c r="P89" i="98"/>
  <c r="O89" i="98"/>
  <c r="N89" i="98"/>
  <c r="M89" i="98"/>
  <c r="L89" i="98"/>
  <c r="K89" i="98"/>
  <c r="H89" i="98"/>
  <c r="H88" i="98"/>
  <c r="G89" i="98"/>
  <c r="S88" i="98"/>
  <c r="R88" i="98"/>
  <c r="Q88" i="98"/>
  <c r="P88" i="98"/>
  <c r="O88" i="98"/>
  <c r="N88" i="98"/>
  <c r="M88" i="98"/>
  <c r="L88" i="98"/>
  <c r="K88" i="98"/>
  <c r="S87" i="98"/>
  <c r="R87" i="98"/>
  <c r="Q87" i="98"/>
  <c r="P87" i="98"/>
  <c r="O87" i="98"/>
  <c r="N87" i="98"/>
  <c r="M87" i="98"/>
  <c r="L87" i="98"/>
  <c r="K87" i="98"/>
  <c r="H87" i="98"/>
  <c r="G87" i="98"/>
  <c r="S86" i="98"/>
  <c r="R86" i="98"/>
  <c r="Q86" i="98"/>
  <c r="P86" i="98"/>
  <c r="O86" i="98"/>
  <c r="N86" i="98"/>
  <c r="M86" i="98"/>
  <c r="L86" i="98"/>
  <c r="K86" i="98"/>
  <c r="S85" i="98"/>
  <c r="R85" i="98"/>
  <c r="Q85" i="98"/>
  <c r="P85" i="98"/>
  <c r="O85" i="98"/>
  <c r="N85" i="98"/>
  <c r="M85" i="98"/>
  <c r="L85" i="98"/>
  <c r="K85" i="98"/>
  <c r="H85" i="98"/>
  <c r="E85" i="98"/>
  <c r="G85" i="98"/>
  <c r="S84" i="98"/>
  <c r="R84" i="98"/>
  <c r="Q84" i="98"/>
  <c r="P84" i="98"/>
  <c r="O84" i="98"/>
  <c r="N84" i="98"/>
  <c r="M84" i="98"/>
  <c r="L84" i="98"/>
  <c r="K84" i="98"/>
  <c r="S83" i="98"/>
  <c r="R83" i="98"/>
  <c r="Q83" i="98"/>
  <c r="P83" i="98"/>
  <c r="O83" i="98"/>
  <c r="N83" i="98"/>
  <c r="M83" i="98"/>
  <c r="L83" i="98"/>
  <c r="K83" i="98"/>
  <c r="H83" i="98"/>
  <c r="G83" i="98"/>
  <c r="S82" i="98"/>
  <c r="R82" i="98"/>
  <c r="Q82" i="98"/>
  <c r="P82" i="98"/>
  <c r="O82" i="98"/>
  <c r="N82" i="98"/>
  <c r="M82" i="98"/>
  <c r="L82" i="98"/>
  <c r="K82" i="98"/>
  <c r="S81" i="98"/>
  <c r="R81" i="98"/>
  <c r="Q81" i="98"/>
  <c r="P81" i="98"/>
  <c r="O81" i="98"/>
  <c r="N81" i="98"/>
  <c r="M81" i="98"/>
  <c r="L81" i="98"/>
  <c r="K81" i="98"/>
  <c r="H81" i="98"/>
  <c r="G81" i="98"/>
  <c r="H63" i="98"/>
  <c r="AF80" i="98"/>
  <c r="AE80" i="98"/>
  <c r="AD80" i="98"/>
  <c r="AC80" i="98"/>
  <c r="AB80" i="98"/>
  <c r="AA80" i="98"/>
  <c r="Z80" i="98"/>
  <c r="Y80" i="98"/>
  <c r="V80" i="98"/>
  <c r="W80" i="98"/>
  <c r="X80" i="98"/>
  <c r="S80" i="98"/>
  <c r="R80" i="98"/>
  <c r="Q80" i="98"/>
  <c r="P80" i="98"/>
  <c r="O80" i="98"/>
  <c r="N80" i="98"/>
  <c r="M80" i="98"/>
  <c r="L80" i="98"/>
  <c r="K80" i="98"/>
  <c r="AF79" i="98"/>
  <c r="AE79" i="98"/>
  <c r="AD79" i="98"/>
  <c r="AC79" i="98"/>
  <c r="AB79" i="98"/>
  <c r="AA79" i="98"/>
  <c r="Z79" i="98"/>
  <c r="Y79" i="98"/>
  <c r="V79" i="98"/>
  <c r="W79" i="98"/>
  <c r="X79" i="98"/>
  <c r="S79" i="98"/>
  <c r="R79" i="98"/>
  <c r="Q79" i="98"/>
  <c r="P79" i="98"/>
  <c r="O79" i="98"/>
  <c r="N79" i="98"/>
  <c r="M79" i="98"/>
  <c r="L79" i="98"/>
  <c r="K79" i="98"/>
  <c r="H79" i="98"/>
  <c r="G79" i="98"/>
  <c r="AF78" i="98"/>
  <c r="AE78" i="98"/>
  <c r="AD78" i="98"/>
  <c r="AC78" i="98"/>
  <c r="AB78" i="98"/>
  <c r="AA78" i="98"/>
  <c r="Z78" i="98"/>
  <c r="Y78" i="98"/>
  <c r="V78" i="98"/>
  <c r="W78" i="98"/>
  <c r="X78" i="98"/>
  <c r="S78" i="98"/>
  <c r="R78" i="98"/>
  <c r="Q78" i="98"/>
  <c r="P78" i="98"/>
  <c r="O78" i="98"/>
  <c r="N78" i="98"/>
  <c r="M78" i="98"/>
  <c r="L78" i="98"/>
  <c r="K78" i="98"/>
  <c r="AF77" i="98"/>
  <c r="AE77" i="98"/>
  <c r="AD77" i="98"/>
  <c r="AC77" i="98"/>
  <c r="AB77" i="98"/>
  <c r="AA77" i="98"/>
  <c r="Z77" i="98"/>
  <c r="Y77" i="98"/>
  <c r="V77" i="98"/>
  <c r="W77" i="98"/>
  <c r="X77" i="98"/>
  <c r="S77" i="98"/>
  <c r="R77" i="98"/>
  <c r="Q77" i="98"/>
  <c r="P77" i="98"/>
  <c r="O77" i="98"/>
  <c r="N77" i="98"/>
  <c r="M77" i="98"/>
  <c r="L77" i="98"/>
  <c r="K77" i="98"/>
  <c r="B77" i="98"/>
  <c r="AF76" i="98"/>
  <c r="AE76" i="98"/>
  <c r="AD76" i="98"/>
  <c r="AC76" i="98"/>
  <c r="AB76" i="98"/>
  <c r="AA76" i="98"/>
  <c r="Z76" i="98"/>
  <c r="Y76" i="98"/>
  <c r="V76" i="98"/>
  <c r="W76" i="98"/>
  <c r="X76" i="98"/>
  <c r="S76" i="98"/>
  <c r="R76" i="98"/>
  <c r="Q76" i="98"/>
  <c r="P76" i="98"/>
  <c r="O76" i="98"/>
  <c r="N76" i="98"/>
  <c r="M76" i="98"/>
  <c r="L76" i="98"/>
  <c r="K76" i="98"/>
  <c r="G68" i="98"/>
  <c r="C54" i="98"/>
  <c r="C73" i="98"/>
  <c r="C55" i="98"/>
  <c r="C74" i="98"/>
  <c r="D73" i="98"/>
  <c r="H53" i="98"/>
  <c r="E72" i="98"/>
  <c r="F72" i="98"/>
  <c r="H54" i="98"/>
  <c r="E73" i="98"/>
  <c r="F73" i="98"/>
  <c r="B76" i="98"/>
  <c r="AF75" i="98"/>
  <c r="AE75" i="98"/>
  <c r="AD75" i="98"/>
  <c r="AC75" i="98"/>
  <c r="AB75" i="98"/>
  <c r="AA75" i="98"/>
  <c r="Z75" i="98"/>
  <c r="Y75" i="98"/>
  <c r="V75" i="98"/>
  <c r="W75" i="98"/>
  <c r="X75" i="98"/>
  <c r="S75" i="98"/>
  <c r="R75" i="98"/>
  <c r="Q75" i="98"/>
  <c r="P75" i="98"/>
  <c r="O75" i="98"/>
  <c r="N75" i="98"/>
  <c r="M75" i="98"/>
  <c r="L75" i="98"/>
  <c r="K75" i="98"/>
  <c r="B75" i="98"/>
  <c r="AF74" i="98"/>
  <c r="AE74" i="98"/>
  <c r="AD74" i="98"/>
  <c r="AC74" i="98"/>
  <c r="AB74" i="98"/>
  <c r="AA74" i="98"/>
  <c r="Z74" i="98"/>
  <c r="Y74" i="98"/>
  <c r="V74" i="98"/>
  <c r="W74" i="98"/>
  <c r="X74" i="98"/>
  <c r="S74" i="98"/>
  <c r="R74" i="98"/>
  <c r="Q74" i="98"/>
  <c r="P74" i="98"/>
  <c r="O74" i="98"/>
  <c r="N74" i="98"/>
  <c r="M74" i="98"/>
  <c r="L74" i="98"/>
  <c r="K74" i="98"/>
  <c r="H55" i="98"/>
  <c r="E74" i="98"/>
  <c r="B74" i="98"/>
  <c r="AF73" i="98"/>
  <c r="AE73" i="98"/>
  <c r="AD73" i="98"/>
  <c r="AC73" i="98"/>
  <c r="AB73" i="98"/>
  <c r="AA73" i="98"/>
  <c r="Z73" i="98"/>
  <c r="Y73" i="98"/>
  <c r="V73" i="98"/>
  <c r="W73" i="98"/>
  <c r="X73" i="98"/>
  <c r="S73" i="98"/>
  <c r="R73" i="98"/>
  <c r="Q73" i="98"/>
  <c r="P73" i="98"/>
  <c r="O73" i="98"/>
  <c r="N73" i="98"/>
  <c r="M73" i="98"/>
  <c r="L73" i="98"/>
  <c r="K73" i="98"/>
  <c r="B54" i="98"/>
  <c r="B73" i="98"/>
  <c r="AF72" i="98"/>
  <c r="AE72" i="98"/>
  <c r="AD72" i="98"/>
  <c r="AC72" i="98"/>
  <c r="AB72" i="98"/>
  <c r="AA72" i="98"/>
  <c r="Z72" i="98"/>
  <c r="Y72" i="98"/>
  <c r="V72" i="98"/>
  <c r="W72" i="98"/>
  <c r="X72" i="98"/>
  <c r="S72" i="98"/>
  <c r="R72" i="98"/>
  <c r="Q72" i="98"/>
  <c r="P72" i="98"/>
  <c r="O72" i="98"/>
  <c r="N72" i="98"/>
  <c r="M72" i="98"/>
  <c r="L72" i="98"/>
  <c r="K72" i="98"/>
  <c r="C53" i="98"/>
  <c r="C72" i="98"/>
  <c r="D72" i="98"/>
  <c r="B53" i="98"/>
  <c r="B72" i="98"/>
  <c r="AF71" i="98"/>
  <c r="AE71" i="98"/>
  <c r="AD71" i="98"/>
  <c r="AC71" i="98"/>
  <c r="AB71" i="98"/>
  <c r="AA71" i="98"/>
  <c r="Z71" i="98"/>
  <c r="Y71" i="98"/>
  <c r="V71" i="98"/>
  <c r="W71" i="98"/>
  <c r="X71" i="98"/>
  <c r="S71" i="98"/>
  <c r="R71" i="98"/>
  <c r="Q71" i="98"/>
  <c r="P71" i="98"/>
  <c r="O71" i="98"/>
  <c r="N71" i="98"/>
  <c r="M71" i="98"/>
  <c r="L71" i="98"/>
  <c r="K71" i="98"/>
  <c r="AF70" i="98"/>
  <c r="AE70" i="98"/>
  <c r="AD70" i="98"/>
  <c r="AC70" i="98"/>
  <c r="AB70" i="98"/>
  <c r="AA70" i="98"/>
  <c r="Z70" i="98"/>
  <c r="Y70" i="98"/>
  <c r="V70" i="98"/>
  <c r="W70" i="98"/>
  <c r="X70" i="98"/>
  <c r="S70" i="98"/>
  <c r="R70" i="98"/>
  <c r="Q70" i="98"/>
  <c r="P70" i="98"/>
  <c r="O70" i="98"/>
  <c r="N70" i="98"/>
  <c r="M70" i="98"/>
  <c r="L70" i="98"/>
  <c r="K70" i="98"/>
  <c r="G66" i="98"/>
  <c r="AF69" i="98"/>
  <c r="AE69" i="98"/>
  <c r="AD69" i="98"/>
  <c r="AC69" i="98"/>
  <c r="AB69" i="98"/>
  <c r="AA69" i="98"/>
  <c r="Z69" i="98"/>
  <c r="Y69" i="98"/>
  <c r="V69" i="98"/>
  <c r="W69" i="98"/>
  <c r="X69" i="98"/>
  <c r="S69" i="98"/>
  <c r="R69" i="98"/>
  <c r="Q69" i="98"/>
  <c r="P69" i="98"/>
  <c r="O69" i="98"/>
  <c r="N69" i="98"/>
  <c r="M69" i="98"/>
  <c r="L69" i="98"/>
  <c r="K69" i="98"/>
  <c r="AF68" i="98"/>
  <c r="AE68" i="98"/>
  <c r="AD68" i="98"/>
  <c r="AC68" i="98"/>
  <c r="AB68" i="98"/>
  <c r="AA68" i="98"/>
  <c r="Z68" i="98"/>
  <c r="Y68" i="98"/>
  <c r="V68" i="98"/>
  <c r="W68" i="98"/>
  <c r="X68" i="98"/>
  <c r="S68" i="98"/>
  <c r="R68" i="98"/>
  <c r="Q68" i="98"/>
  <c r="P68" i="98"/>
  <c r="O68" i="98"/>
  <c r="N68" i="98"/>
  <c r="M68" i="98"/>
  <c r="L68" i="98"/>
  <c r="K68" i="98"/>
  <c r="AF67" i="98"/>
  <c r="AE67" i="98"/>
  <c r="AD67" i="98"/>
  <c r="AC67" i="98"/>
  <c r="AB67" i="98"/>
  <c r="AA67" i="98"/>
  <c r="Z67" i="98"/>
  <c r="Y67" i="98"/>
  <c r="V67" i="98"/>
  <c r="W67" i="98"/>
  <c r="X67" i="98"/>
  <c r="S67" i="98"/>
  <c r="R67" i="98"/>
  <c r="Q67" i="98"/>
  <c r="P67" i="98"/>
  <c r="O67" i="98"/>
  <c r="N67" i="98"/>
  <c r="M67" i="98"/>
  <c r="L67" i="98"/>
  <c r="K67" i="98"/>
  <c r="G53" i="98"/>
  <c r="C56" i="98"/>
  <c r="B56" i="98"/>
  <c r="C57" i="98"/>
  <c r="B57" i="98"/>
  <c r="C58" i="98"/>
  <c r="B58" i="98"/>
  <c r="C59" i="98"/>
  <c r="B59" i="98"/>
  <c r="C60" i="98"/>
  <c r="B60" i="98"/>
  <c r="C61" i="98"/>
  <c r="B61" i="98"/>
  <c r="E56" i="98"/>
  <c r="G56" i="98"/>
  <c r="E57" i="98"/>
  <c r="G57" i="98"/>
  <c r="E58" i="98"/>
  <c r="G58" i="98"/>
  <c r="E59" i="98"/>
  <c r="G59" i="98"/>
  <c r="E60" i="98"/>
  <c r="G60" i="98"/>
  <c r="E61" i="98"/>
  <c r="G61" i="98"/>
  <c r="F53" i="98"/>
  <c r="B62" i="98"/>
  <c r="B63" i="98"/>
  <c r="B64" i="98"/>
  <c r="G64" i="98"/>
  <c r="F54" i="98"/>
  <c r="F55" i="98"/>
  <c r="H66" i="98"/>
  <c r="H67" i="98"/>
  <c r="G67" i="98"/>
  <c r="B65" i="98"/>
  <c r="B66" i="98"/>
  <c r="F65" i="98"/>
  <c r="F66" i="98"/>
  <c r="F67" i="98"/>
  <c r="B67" i="98"/>
  <c r="AF66" i="98"/>
  <c r="AE66" i="98"/>
  <c r="AD66" i="98"/>
  <c r="AC66" i="98"/>
  <c r="AB66" i="98"/>
  <c r="AA66" i="98"/>
  <c r="Z66" i="98"/>
  <c r="Y66" i="98"/>
  <c r="V66" i="98"/>
  <c r="W66" i="98"/>
  <c r="X66" i="98"/>
  <c r="S66" i="98"/>
  <c r="R66" i="98"/>
  <c r="Q66" i="98"/>
  <c r="P66" i="98"/>
  <c r="O66" i="98"/>
  <c r="N66" i="98"/>
  <c r="M66" i="98"/>
  <c r="L66" i="98"/>
  <c r="K66" i="98"/>
  <c r="C66" i="98"/>
  <c r="AF65" i="98"/>
  <c r="AE65" i="98"/>
  <c r="AD65" i="98"/>
  <c r="AC65" i="98"/>
  <c r="AB65" i="98"/>
  <c r="AA65" i="98"/>
  <c r="Z65" i="98"/>
  <c r="Y65" i="98"/>
  <c r="V65" i="98"/>
  <c r="W65" i="98"/>
  <c r="X65" i="98"/>
  <c r="S65" i="98"/>
  <c r="R65" i="98"/>
  <c r="Q65" i="98"/>
  <c r="P65" i="98"/>
  <c r="O65" i="98"/>
  <c r="N65" i="98"/>
  <c r="M65" i="98"/>
  <c r="L65" i="98"/>
  <c r="K65" i="98"/>
  <c r="H65" i="98"/>
  <c r="G65" i="98"/>
  <c r="C65" i="98"/>
  <c r="AF64" i="98"/>
  <c r="AE64" i="98"/>
  <c r="AD64" i="98"/>
  <c r="AC64" i="98"/>
  <c r="AB64" i="98"/>
  <c r="AA64" i="98"/>
  <c r="Z64" i="98"/>
  <c r="Y64" i="98"/>
  <c r="V64" i="98"/>
  <c r="W64" i="98"/>
  <c r="X64" i="98"/>
  <c r="S64" i="98"/>
  <c r="R64" i="98"/>
  <c r="Q64" i="98"/>
  <c r="P64" i="98"/>
  <c r="O64" i="98"/>
  <c r="N64" i="98"/>
  <c r="M64" i="98"/>
  <c r="L64" i="98"/>
  <c r="K64" i="98"/>
  <c r="E64" i="98"/>
  <c r="C64" i="98"/>
  <c r="AF63" i="98"/>
  <c r="AE63" i="98"/>
  <c r="AD63" i="98"/>
  <c r="AC63" i="98"/>
  <c r="AB63" i="98"/>
  <c r="AA63" i="98"/>
  <c r="Z63" i="98"/>
  <c r="Y63" i="98"/>
  <c r="V63" i="98"/>
  <c r="W63" i="98"/>
  <c r="X63" i="98"/>
  <c r="S63" i="98"/>
  <c r="R63" i="98"/>
  <c r="Q63" i="98"/>
  <c r="P63" i="98"/>
  <c r="O63" i="98"/>
  <c r="N63" i="98"/>
  <c r="M63" i="98"/>
  <c r="L63" i="98"/>
  <c r="K63" i="98"/>
  <c r="D53" i="98"/>
  <c r="E53" i="98"/>
  <c r="D54" i="98"/>
  <c r="E54" i="98"/>
  <c r="D55" i="98"/>
  <c r="E55" i="98"/>
  <c r="D63" i="98"/>
  <c r="C63" i="98"/>
  <c r="AF62" i="98"/>
  <c r="AE62" i="98"/>
  <c r="AD62" i="98"/>
  <c r="AC62" i="98"/>
  <c r="AB62" i="98"/>
  <c r="AA62" i="98"/>
  <c r="Z62" i="98"/>
  <c r="Y62" i="98"/>
  <c r="V62" i="98"/>
  <c r="W62" i="98"/>
  <c r="X62" i="98"/>
  <c r="S62" i="98"/>
  <c r="R62" i="98"/>
  <c r="Q62" i="98"/>
  <c r="P62" i="98"/>
  <c r="O62" i="98"/>
  <c r="N62" i="98"/>
  <c r="M62" i="98"/>
  <c r="L62" i="98"/>
  <c r="K62" i="98"/>
  <c r="AF61" i="98"/>
  <c r="AE61" i="98"/>
  <c r="AD61" i="98"/>
  <c r="AC61" i="98"/>
  <c r="AB61" i="98"/>
  <c r="AA61" i="98"/>
  <c r="Z61" i="98"/>
  <c r="Y61" i="98"/>
  <c r="V61" i="98"/>
  <c r="W61" i="98"/>
  <c r="X61" i="98"/>
  <c r="S61" i="98"/>
  <c r="R61" i="98"/>
  <c r="Q61" i="98"/>
  <c r="P61" i="98"/>
  <c r="O61" i="98"/>
  <c r="N61" i="98"/>
  <c r="M61" i="98"/>
  <c r="L61" i="98"/>
  <c r="K61" i="98"/>
  <c r="H61" i="98"/>
  <c r="AF60" i="98"/>
  <c r="AE60" i="98"/>
  <c r="AD60" i="98"/>
  <c r="AC60" i="98"/>
  <c r="AB60" i="98"/>
  <c r="AA60" i="98"/>
  <c r="Z60" i="98"/>
  <c r="Y60" i="98"/>
  <c r="V60" i="98"/>
  <c r="W60" i="98"/>
  <c r="X60" i="98"/>
  <c r="S60" i="98"/>
  <c r="R60" i="98"/>
  <c r="Q60" i="98"/>
  <c r="P60" i="98"/>
  <c r="O60" i="98"/>
  <c r="N60" i="98"/>
  <c r="M60" i="98"/>
  <c r="L60" i="98"/>
  <c r="K60" i="98"/>
  <c r="H60" i="98"/>
  <c r="AF59" i="98"/>
  <c r="AE59" i="98"/>
  <c r="AD59" i="98"/>
  <c r="AC59" i="98"/>
  <c r="AB59" i="98"/>
  <c r="AA59" i="98"/>
  <c r="Z59" i="98"/>
  <c r="Y59" i="98"/>
  <c r="V59" i="98"/>
  <c r="W59" i="98"/>
  <c r="X59" i="98"/>
  <c r="S59" i="98"/>
  <c r="R59" i="98"/>
  <c r="Q59" i="98"/>
  <c r="P59" i="98"/>
  <c r="O59" i="98"/>
  <c r="N59" i="98"/>
  <c r="M59" i="98"/>
  <c r="L59" i="98"/>
  <c r="K59" i="98"/>
  <c r="H59" i="98"/>
  <c r="AF58" i="98"/>
  <c r="AE58" i="98"/>
  <c r="AD58" i="98"/>
  <c r="AC58" i="98"/>
  <c r="AB58" i="98"/>
  <c r="AA58" i="98"/>
  <c r="Z58" i="98"/>
  <c r="Y58" i="98"/>
  <c r="V58" i="98"/>
  <c r="W58" i="98"/>
  <c r="X58" i="98"/>
  <c r="S58" i="98"/>
  <c r="R58" i="98"/>
  <c r="Q58" i="98"/>
  <c r="P58" i="98"/>
  <c r="O58" i="98"/>
  <c r="N58" i="98"/>
  <c r="M58" i="98"/>
  <c r="L58" i="98"/>
  <c r="K58" i="98"/>
  <c r="H58" i="98"/>
  <c r="AF57" i="98"/>
  <c r="AE57" i="98"/>
  <c r="AD57" i="98"/>
  <c r="AC57" i="98"/>
  <c r="AB57" i="98"/>
  <c r="AA57" i="98"/>
  <c r="Z57" i="98"/>
  <c r="Y57" i="98"/>
  <c r="V57" i="98"/>
  <c r="W57" i="98"/>
  <c r="X57" i="98"/>
  <c r="S57" i="98"/>
  <c r="R57" i="98"/>
  <c r="Q57" i="98"/>
  <c r="P57" i="98"/>
  <c r="O57" i="98"/>
  <c r="N57" i="98"/>
  <c r="M57" i="98"/>
  <c r="L57" i="98"/>
  <c r="K57" i="98"/>
  <c r="H57" i="98"/>
  <c r="AF56" i="98"/>
  <c r="AE56" i="98"/>
  <c r="AD56" i="98"/>
  <c r="AC56" i="98"/>
  <c r="AB56" i="98"/>
  <c r="AA56" i="98"/>
  <c r="Z56" i="98"/>
  <c r="Y56" i="98"/>
  <c r="V56" i="98"/>
  <c r="W56" i="98"/>
  <c r="X56" i="98"/>
  <c r="S56" i="98"/>
  <c r="R56" i="98"/>
  <c r="Q56" i="98"/>
  <c r="P56" i="98"/>
  <c r="O56" i="98"/>
  <c r="N56" i="98"/>
  <c r="M56" i="98"/>
  <c r="L56" i="98"/>
  <c r="K56" i="98"/>
  <c r="H56" i="98"/>
  <c r="AF55" i="98"/>
  <c r="AE55" i="98"/>
  <c r="AD55" i="98"/>
  <c r="AC55" i="98"/>
  <c r="AB55" i="98"/>
  <c r="AA55" i="98"/>
  <c r="Z55" i="98"/>
  <c r="Y55" i="98"/>
  <c r="V55" i="98"/>
  <c r="W55" i="98"/>
  <c r="X55" i="98"/>
  <c r="S55" i="98"/>
  <c r="R55" i="98"/>
  <c r="Q55" i="98"/>
  <c r="P55" i="98"/>
  <c r="O55" i="98"/>
  <c r="N55" i="98"/>
  <c r="M55" i="98"/>
  <c r="L55" i="98"/>
  <c r="K55" i="98"/>
  <c r="AF54" i="98"/>
  <c r="AE54" i="98"/>
  <c r="AD54" i="98"/>
  <c r="AC54" i="98"/>
  <c r="AB54" i="98"/>
  <c r="AA54" i="98"/>
  <c r="Z54" i="98"/>
  <c r="Y54" i="98"/>
  <c r="V54" i="98"/>
  <c r="W54" i="98"/>
  <c r="X54" i="98"/>
  <c r="S54" i="98"/>
  <c r="R54" i="98"/>
  <c r="Q54" i="98"/>
  <c r="P54" i="98"/>
  <c r="O54" i="98"/>
  <c r="N54" i="98"/>
  <c r="M54" i="98"/>
  <c r="L54" i="98"/>
  <c r="K54" i="98"/>
  <c r="AF53" i="98"/>
  <c r="AE53" i="98"/>
  <c r="AD53" i="98"/>
  <c r="AC53" i="98"/>
  <c r="AB53" i="98"/>
  <c r="AA53" i="98"/>
  <c r="Z53" i="98"/>
  <c r="Y53" i="98"/>
  <c r="V53" i="98"/>
  <c r="W53" i="98"/>
  <c r="X53" i="98"/>
  <c r="S53" i="98"/>
  <c r="R53" i="98"/>
  <c r="Q53" i="98"/>
  <c r="P53" i="98"/>
  <c r="O53" i="98"/>
  <c r="N53" i="98"/>
  <c r="M53" i="98"/>
  <c r="L53" i="98"/>
  <c r="K53" i="98"/>
  <c r="Y52" i="98"/>
  <c r="Z52" i="98"/>
  <c r="AA52" i="98"/>
  <c r="AB52" i="98"/>
  <c r="AC52" i="98"/>
  <c r="AD52" i="98"/>
  <c r="AE52" i="98"/>
  <c r="AF52" i="98"/>
  <c r="V52" i="98"/>
  <c r="W52" i="98"/>
  <c r="X52" i="98"/>
  <c r="AG52" i="98"/>
  <c r="S52" i="98"/>
  <c r="R52" i="98"/>
  <c r="Q52" i="98"/>
  <c r="P52" i="98"/>
  <c r="O52" i="98"/>
  <c r="N52" i="98"/>
  <c r="M52" i="98"/>
  <c r="L52" i="98"/>
  <c r="K52" i="98"/>
  <c r="B51" i="98"/>
  <c r="A51" i="97"/>
  <c r="B101" i="97"/>
  <c r="B96" i="97"/>
  <c r="B97" i="97"/>
  <c r="B98" i="97"/>
  <c r="B99" i="97"/>
  <c r="B100" i="97"/>
  <c r="D101" i="97"/>
  <c r="E101" i="97"/>
  <c r="B94" i="97"/>
  <c r="C101" i="97"/>
  <c r="F101" i="97"/>
  <c r="D100" i="97"/>
  <c r="E100" i="97"/>
  <c r="C100" i="97"/>
  <c r="F100" i="97"/>
  <c r="D99" i="97"/>
  <c r="E99" i="97"/>
  <c r="C99" i="97"/>
  <c r="F99" i="97"/>
  <c r="D98" i="97"/>
  <c r="E98" i="97"/>
  <c r="C98" i="97"/>
  <c r="F98" i="97"/>
  <c r="D97" i="97"/>
  <c r="E97" i="97"/>
  <c r="C97" i="97"/>
  <c r="F97" i="97"/>
  <c r="D96" i="97"/>
  <c r="E96" i="97"/>
  <c r="G96" i="97"/>
  <c r="C96" i="97"/>
  <c r="F96" i="97"/>
  <c r="B95" i="97"/>
  <c r="C77" i="97"/>
  <c r="E77" i="97"/>
  <c r="F77" i="97"/>
  <c r="G77" i="97"/>
  <c r="D77" i="97"/>
  <c r="B79" i="97"/>
  <c r="H77" i="97"/>
  <c r="B78" i="97"/>
  <c r="C78" i="97"/>
  <c r="C79" i="97"/>
  <c r="D79" i="97"/>
  <c r="D80" i="97"/>
  <c r="B81" i="97"/>
  <c r="B80" i="97"/>
  <c r="C80" i="97"/>
  <c r="C81" i="97"/>
  <c r="D81" i="97"/>
  <c r="B83" i="97"/>
  <c r="B82" i="97"/>
  <c r="C82" i="97"/>
  <c r="C83" i="97"/>
  <c r="D83" i="97"/>
  <c r="B85" i="97"/>
  <c r="B84" i="97"/>
  <c r="C84" i="97"/>
  <c r="C85" i="97"/>
  <c r="D85" i="97"/>
  <c r="B87" i="97"/>
  <c r="B86" i="97"/>
  <c r="C86" i="97"/>
  <c r="C87" i="97"/>
  <c r="D87" i="97"/>
  <c r="D92" i="97"/>
  <c r="B89" i="97"/>
  <c r="B88" i="97"/>
  <c r="C88" i="97"/>
  <c r="C89" i="97"/>
  <c r="D89" i="97"/>
  <c r="B91" i="97"/>
  <c r="B90" i="97"/>
  <c r="C90" i="97"/>
  <c r="C91" i="97"/>
  <c r="D91" i="97"/>
  <c r="E92" i="97"/>
  <c r="C92" i="97"/>
  <c r="F92" i="97"/>
  <c r="S91" i="97"/>
  <c r="R91" i="97"/>
  <c r="Q91" i="97"/>
  <c r="P91" i="97"/>
  <c r="O91" i="97"/>
  <c r="N91" i="97"/>
  <c r="M91" i="97"/>
  <c r="L91" i="97"/>
  <c r="K91" i="97"/>
  <c r="H91" i="97"/>
  <c r="G91" i="97"/>
  <c r="S90" i="97"/>
  <c r="R90" i="97"/>
  <c r="Q90" i="97"/>
  <c r="P90" i="97"/>
  <c r="O90" i="97"/>
  <c r="N90" i="97"/>
  <c r="M90" i="97"/>
  <c r="L90" i="97"/>
  <c r="K90" i="97"/>
  <c r="S89" i="97"/>
  <c r="R89" i="97"/>
  <c r="Q89" i="97"/>
  <c r="P89" i="97"/>
  <c r="O89" i="97"/>
  <c r="N89" i="97"/>
  <c r="M89" i="97"/>
  <c r="L89" i="97"/>
  <c r="K89" i="97"/>
  <c r="H89" i="97"/>
  <c r="H88" i="97"/>
  <c r="G89" i="97"/>
  <c r="S88" i="97"/>
  <c r="R88" i="97"/>
  <c r="Q88" i="97"/>
  <c r="P88" i="97"/>
  <c r="O88" i="97"/>
  <c r="N88" i="97"/>
  <c r="M88" i="97"/>
  <c r="L88" i="97"/>
  <c r="K88" i="97"/>
  <c r="S87" i="97"/>
  <c r="R87" i="97"/>
  <c r="Q87" i="97"/>
  <c r="P87" i="97"/>
  <c r="O87" i="97"/>
  <c r="N87" i="97"/>
  <c r="M87" i="97"/>
  <c r="L87" i="97"/>
  <c r="K87" i="97"/>
  <c r="H87" i="97"/>
  <c r="G87" i="97"/>
  <c r="S86" i="97"/>
  <c r="R86" i="97"/>
  <c r="Q86" i="97"/>
  <c r="P86" i="97"/>
  <c r="O86" i="97"/>
  <c r="N86" i="97"/>
  <c r="M86" i="97"/>
  <c r="L86" i="97"/>
  <c r="K86" i="97"/>
  <c r="S85" i="97"/>
  <c r="R85" i="97"/>
  <c r="Q85" i="97"/>
  <c r="P85" i="97"/>
  <c r="O85" i="97"/>
  <c r="N85" i="97"/>
  <c r="M85" i="97"/>
  <c r="L85" i="97"/>
  <c r="K85" i="97"/>
  <c r="H85" i="97"/>
  <c r="E85" i="97"/>
  <c r="G85" i="97"/>
  <c r="S84" i="97"/>
  <c r="R84" i="97"/>
  <c r="Q84" i="97"/>
  <c r="P84" i="97"/>
  <c r="O84" i="97"/>
  <c r="N84" i="97"/>
  <c r="M84" i="97"/>
  <c r="L84" i="97"/>
  <c r="K84" i="97"/>
  <c r="S83" i="97"/>
  <c r="R83" i="97"/>
  <c r="Q83" i="97"/>
  <c r="P83" i="97"/>
  <c r="O83" i="97"/>
  <c r="N83" i="97"/>
  <c r="M83" i="97"/>
  <c r="L83" i="97"/>
  <c r="K83" i="97"/>
  <c r="H83" i="97"/>
  <c r="G83" i="97"/>
  <c r="S82" i="97"/>
  <c r="R82" i="97"/>
  <c r="Q82" i="97"/>
  <c r="P82" i="97"/>
  <c r="O82" i="97"/>
  <c r="N82" i="97"/>
  <c r="M82" i="97"/>
  <c r="L82" i="97"/>
  <c r="K82" i="97"/>
  <c r="S81" i="97"/>
  <c r="R81" i="97"/>
  <c r="Q81" i="97"/>
  <c r="P81" i="97"/>
  <c r="O81" i="97"/>
  <c r="N81" i="97"/>
  <c r="M81" i="97"/>
  <c r="L81" i="97"/>
  <c r="K81" i="97"/>
  <c r="H81" i="97"/>
  <c r="G81" i="97"/>
  <c r="H63" i="97"/>
  <c r="AF80" i="97"/>
  <c r="AE80" i="97"/>
  <c r="AD80" i="97"/>
  <c r="AC80" i="97"/>
  <c r="AB80" i="97"/>
  <c r="AA80" i="97"/>
  <c r="Z80" i="97"/>
  <c r="Y80" i="97"/>
  <c r="V80" i="97"/>
  <c r="W80" i="97"/>
  <c r="X80" i="97"/>
  <c r="S80" i="97"/>
  <c r="R80" i="97"/>
  <c r="Q80" i="97"/>
  <c r="P80" i="97"/>
  <c r="O80" i="97"/>
  <c r="N80" i="97"/>
  <c r="M80" i="97"/>
  <c r="L80" i="97"/>
  <c r="K80" i="97"/>
  <c r="AF79" i="97"/>
  <c r="AE79" i="97"/>
  <c r="AD79" i="97"/>
  <c r="AC79" i="97"/>
  <c r="AB79" i="97"/>
  <c r="AA79" i="97"/>
  <c r="Z79" i="97"/>
  <c r="Y79" i="97"/>
  <c r="V79" i="97"/>
  <c r="W79" i="97"/>
  <c r="X79" i="97"/>
  <c r="S79" i="97"/>
  <c r="R79" i="97"/>
  <c r="Q79" i="97"/>
  <c r="P79" i="97"/>
  <c r="O79" i="97"/>
  <c r="N79" i="97"/>
  <c r="M79" i="97"/>
  <c r="L79" i="97"/>
  <c r="K79" i="97"/>
  <c r="H79" i="97"/>
  <c r="G79" i="97"/>
  <c r="AF78" i="97"/>
  <c r="AE78" i="97"/>
  <c r="AD78" i="97"/>
  <c r="AC78" i="97"/>
  <c r="AB78" i="97"/>
  <c r="AA78" i="97"/>
  <c r="Z78" i="97"/>
  <c r="Y78" i="97"/>
  <c r="V78" i="97"/>
  <c r="W78" i="97"/>
  <c r="X78" i="97"/>
  <c r="S78" i="97"/>
  <c r="R78" i="97"/>
  <c r="Q78" i="97"/>
  <c r="P78" i="97"/>
  <c r="O78" i="97"/>
  <c r="N78" i="97"/>
  <c r="M78" i="97"/>
  <c r="L78" i="97"/>
  <c r="K78" i="97"/>
  <c r="AF77" i="97"/>
  <c r="AE77" i="97"/>
  <c r="AD77" i="97"/>
  <c r="AC77" i="97"/>
  <c r="AB77" i="97"/>
  <c r="AA77" i="97"/>
  <c r="Z77" i="97"/>
  <c r="Y77" i="97"/>
  <c r="V77" i="97"/>
  <c r="W77" i="97"/>
  <c r="X77" i="97"/>
  <c r="S77" i="97"/>
  <c r="R77" i="97"/>
  <c r="Q77" i="97"/>
  <c r="P77" i="97"/>
  <c r="O77" i="97"/>
  <c r="N77" i="97"/>
  <c r="M77" i="97"/>
  <c r="L77" i="97"/>
  <c r="K77" i="97"/>
  <c r="B77" i="97"/>
  <c r="AF76" i="97"/>
  <c r="AE76" i="97"/>
  <c r="AD76" i="97"/>
  <c r="AC76" i="97"/>
  <c r="AB76" i="97"/>
  <c r="AA76" i="97"/>
  <c r="Z76" i="97"/>
  <c r="Y76" i="97"/>
  <c r="V76" i="97"/>
  <c r="W76" i="97"/>
  <c r="X76" i="97"/>
  <c r="S76" i="97"/>
  <c r="R76" i="97"/>
  <c r="Q76" i="97"/>
  <c r="P76" i="97"/>
  <c r="O76" i="97"/>
  <c r="N76" i="97"/>
  <c r="M76" i="97"/>
  <c r="L76" i="97"/>
  <c r="K76" i="97"/>
  <c r="G68" i="97"/>
  <c r="C54" i="97"/>
  <c r="C73" i="97"/>
  <c r="C55" i="97"/>
  <c r="C74" i="97"/>
  <c r="D73" i="97"/>
  <c r="H53" i="97"/>
  <c r="E72" i="97"/>
  <c r="F72" i="97"/>
  <c r="H54" i="97"/>
  <c r="E73" i="97"/>
  <c r="F73" i="97"/>
  <c r="B76" i="97"/>
  <c r="AF75" i="97"/>
  <c r="AE75" i="97"/>
  <c r="AD75" i="97"/>
  <c r="AC75" i="97"/>
  <c r="AB75" i="97"/>
  <c r="AA75" i="97"/>
  <c r="Z75" i="97"/>
  <c r="Y75" i="97"/>
  <c r="V75" i="97"/>
  <c r="W75" i="97"/>
  <c r="X75" i="97"/>
  <c r="S75" i="97"/>
  <c r="R75" i="97"/>
  <c r="Q75" i="97"/>
  <c r="P75" i="97"/>
  <c r="O75" i="97"/>
  <c r="N75" i="97"/>
  <c r="M75" i="97"/>
  <c r="L75" i="97"/>
  <c r="K75" i="97"/>
  <c r="B75" i="97"/>
  <c r="AF74" i="97"/>
  <c r="AE74" i="97"/>
  <c r="AD74" i="97"/>
  <c r="AC74" i="97"/>
  <c r="AB74" i="97"/>
  <c r="AA74" i="97"/>
  <c r="Z74" i="97"/>
  <c r="Y74" i="97"/>
  <c r="V74" i="97"/>
  <c r="W74" i="97"/>
  <c r="X74" i="97"/>
  <c r="S74" i="97"/>
  <c r="R74" i="97"/>
  <c r="Q74" i="97"/>
  <c r="P74" i="97"/>
  <c r="O74" i="97"/>
  <c r="N74" i="97"/>
  <c r="M74" i="97"/>
  <c r="L74" i="97"/>
  <c r="K74" i="97"/>
  <c r="H55" i="97"/>
  <c r="E74" i="97"/>
  <c r="B55" i="97"/>
  <c r="B74" i="97"/>
  <c r="AF73" i="97"/>
  <c r="AE73" i="97"/>
  <c r="AD73" i="97"/>
  <c r="AC73" i="97"/>
  <c r="AB73" i="97"/>
  <c r="AA73" i="97"/>
  <c r="Z73" i="97"/>
  <c r="Y73" i="97"/>
  <c r="V73" i="97"/>
  <c r="W73" i="97"/>
  <c r="X73" i="97"/>
  <c r="S73" i="97"/>
  <c r="R73" i="97"/>
  <c r="Q73" i="97"/>
  <c r="P73" i="97"/>
  <c r="O73" i="97"/>
  <c r="N73" i="97"/>
  <c r="M73" i="97"/>
  <c r="L73" i="97"/>
  <c r="K73" i="97"/>
  <c r="B54" i="97"/>
  <c r="B73" i="97"/>
  <c r="AF72" i="97"/>
  <c r="AE72" i="97"/>
  <c r="AD72" i="97"/>
  <c r="AC72" i="97"/>
  <c r="AB72" i="97"/>
  <c r="AA72" i="97"/>
  <c r="Z72" i="97"/>
  <c r="Y72" i="97"/>
  <c r="V72" i="97"/>
  <c r="W72" i="97"/>
  <c r="X72" i="97"/>
  <c r="S72" i="97"/>
  <c r="R72" i="97"/>
  <c r="Q72" i="97"/>
  <c r="P72" i="97"/>
  <c r="O72" i="97"/>
  <c r="N72" i="97"/>
  <c r="M72" i="97"/>
  <c r="L72" i="97"/>
  <c r="K72" i="97"/>
  <c r="C53" i="97"/>
  <c r="C72" i="97"/>
  <c r="D72" i="97"/>
  <c r="B53" i="97"/>
  <c r="B72" i="97"/>
  <c r="AF71" i="97"/>
  <c r="AE71" i="97"/>
  <c r="AD71" i="97"/>
  <c r="AC71" i="97"/>
  <c r="AB71" i="97"/>
  <c r="AA71" i="97"/>
  <c r="Z71" i="97"/>
  <c r="Y71" i="97"/>
  <c r="V71" i="97"/>
  <c r="W71" i="97"/>
  <c r="X71" i="97"/>
  <c r="S71" i="97"/>
  <c r="R71" i="97"/>
  <c r="Q71" i="97"/>
  <c r="P71" i="97"/>
  <c r="O71" i="97"/>
  <c r="N71" i="97"/>
  <c r="M71" i="97"/>
  <c r="L71" i="97"/>
  <c r="K71" i="97"/>
  <c r="AF70" i="97"/>
  <c r="AE70" i="97"/>
  <c r="AD70" i="97"/>
  <c r="AC70" i="97"/>
  <c r="AB70" i="97"/>
  <c r="AA70" i="97"/>
  <c r="Z70" i="97"/>
  <c r="Y70" i="97"/>
  <c r="V70" i="97"/>
  <c r="W70" i="97"/>
  <c r="X70" i="97"/>
  <c r="S70" i="97"/>
  <c r="R70" i="97"/>
  <c r="Q70" i="97"/>
  <c r="P70" i="97"/>
  <c r="O70" i="97"/>
  <c r="N70" i="97"/>
  <c r="M70" i="97"/>
  <c r="L70" i="97"/>
  <c r="K70" i="97"/>
  <c r="G66" i="97"/>
  <c r="AF69" i="97"/>
  <c r="AE69" i="97"/>
  <c r="AD69" i="97"/>
  <c r="AC69" i="97"/>
  <c r="AB69" i="97"/>
  <c r="AA69" i="97"/>
  <c r="Z69" i="97"/>
  <c r="Y69" i="97"/>
  <c r="V69" i="97"/>
  <c r="W69" i="97"/>
  <c r="X69" i="97"/>
  <c r="S69" i="97"/>
  <c r="R69" i="97"/>
  <c r="Q69" i="97"/>
  <c r="P69" i="97"/>
  <c r="O69" i="97"/>
  <c r="N69" i="97"/>
  <c r="M69" i="97"/>
  <c r="L69" i="97"/>
  <c r="K69" i="97"/>
  <c r="AF68" i="97"/>
  <c r="AE68" i="97"/>
  <c r="AD68" i="97"/>
  <c r="AC68" i="97"/>
  <c r="AB68" i="97"/>
  <c r="AA68" i="97"/>
  <c r="Z68" i="97"/>
  <c r="Y68" i="97"/>
  <c r="V68" i="97"/>
  <c r="W68" i="97"/>
  <c r="X68" i="97"/>
  <c r="S68" i="97"/>
  <c r="R68" i="97"/>
  <c r="Q68" i="97"/>
  <c r="P68" i="97"/>
  <c r="O68" i="97"/>
  <c r="N68" i="97"/>
  <c r="M68" i="97"/>
  <c r="L68" i="97"/>
  <c r="K68" i="97"/>
  <c r="AF67" i="97"/>
  <c r="AE67" i="97"/>
  <c r="AD67" i="97"/>
  <c r="AC67" i="97"/>
  <c r="AB67" i="97"/>
  <c r="AA67" i="97"/>
  <c r="Z67" i="97"/>
  <c r="Y67" i="97"/>
  <c r="V67" i="97"/>
  <c r="W67" i="97"/>
  <c r="X67" i="97"/>
  <c r="S67" i="97"/>
  <c r="R67" i="97"/>
  <c r="Q67" i="97"/>
  <c r="P67" i="97"/>
  <c r="O67" i="97"/>
  <c r="N67" i="97"/>
  <c r="M67" i="97"/>
  <c r="L67" i="97"/>
  <c r="K67" i="97"/>
  <c r="G53" i="97"/>
  <c r="C56" i="97"/>
  <c r="B56" i="97"/>
  <c r="E56" i="97"/>
  <c r="G56" i="97"/>
  <c r="C57" i="97"/>
  <c r="B57" i="97"/>
  <c r="C58" i="97"/>
  <c r="B58" i="97"/>
  <c r="C59" i="97"/>
  <c r="B59" i="97"/>
  <c r="C60" i="97"/>
  <c r="B60" i="97"/>
  <c r="C61" i="97"/>
  <c r="B61" i="97"/>
  <c r="E57" i="97"/>
  <c r="G57" i="97"/>
  <c r="E58" i="97"/>
  <c r="G58" i="97"/>
  <c r="E59" i="97"/>
  <c r="G59" i="97"/>
  <c r="E60" i="97"/>
  <c r="G60" i="97"/>
  <c r="E61" i="97"/>
  <c r="G61" i="97"/>
  <c r="F53" i="97"/>
  <c r="B62" i="97"/>
  <c r="B63" i="97"/>
  <c r="B64" i="97"/>
  <c r="F54" i="97"/>
  <c r="F55" i="97"/>
  <c r="H66" i="97"/>
  <c r="H67" i="97"/>
  <c r="G67" i="97"/>
  <c r="B65" i="97"/>
  <c r="B66" i="97"/>
  <c r="F65" i="97"/>
  <c r="F66" i="97"/>
  <c r="F67" i="97"/>
  <c r="B67" i="97"/>
  <c r="AF66" i="97"/>
  <c r="AE66" i="97"/>
  <c r="AD66" i="97"/>
  <c r="AC66" i="97"/>
  <c r="AB66" i="97"/>
  <c r="AA66" i="97"/>
  <c r="Z66" i="97"/>
  <c r="Y66" i="97"/>
  <c r="V66" i="97"/>
  <c r="W66" i="97"/>
  <c r="X66" i="97"/>
  <c r="S66" i="97"/>
  <c r="R66" i="97"/>
  <c r="Q66" i="97"/>
  <c r="P66" i="97"/>
  <c r="O66" i="97"/>
  <c r="N66" i="97"/>
  <c r="M66" i="97"/>
  <c r="L66" i="97"/>
  <c r="K66" i="97"/>
  <c r="C66" i="97"/>
  <c r="AF65" i="97"/>
  <c r="AE65" i="97"/>
  <c r="AD65" i="97"/>
  <c r="AC65" i="97"/>
  <c r="AB65" i="97"/>
  <c r="AA65" i="97"/>
  <c r="Z65" i="97"/>
  <c r="Y65" i="97"/>
  <c r="V65" i="97"/>
  <c r="W65" i="97"/>
  <c r="X65" i="97"/>
  <c r="S65" i="97"/>
  <c r="R65" i="97"/>
  <c r="Q65" i="97"/>
  <c r="P65" i="97"/>
  <c r="O65" i="97"/>
  <c r="N65" i="97"/>
  <c r="M65" i="97"/>
  <c r="L65" i="97"/>
  <c r="K65" i="97"/>
  <c r="H65" i="97"/>
  <c r="G65" i="97"/>
  <c r="C65" i="97"/>
  <c r="AF64" i="97"/>
  <c r="AE64" i="97"/>
  <c r="AD64" i="97"/>
  <c r="AC64" i="97"/>
  <c r="AB64" i="97"/>
  <c r="AA64" i="97"/>
  <c r="Z64" i="97"/>
  <c r="Y64" i="97"/>
  <c r="V64" i="97"/>
  <c r="W64" i="97"/>
  <c r="X64" i="97"/>
  <c r="S64" i="97"/>
  <c r="R64" i="97"/>
  <c r="Q64" i="97"/>
  <c r="P64" i="97"/>
  <c r="O64" i="97"/>
  <c r="N64" i="97"/>
  <c r="M64" i="97"/>
  <c r="L64" i="97"/>
  <c r="K64" i="97"/>
  <c r="G64" i="97"/>
  <c r="E64" i="97"/>
  <c r="C64" i="97"/>
  <c r="AF63" i="97"/>
  <c r="AE63" i="97"/>
  <c r="AD63" i="97"/>
  <c r="AC63" i="97"/>
  <c r="AB63" i="97"/>
  <c r="AA63" i="97"/>
  <c r="Z63" i="97"/>
  <c r="Y63" i="97"/>
  <c r="V63" i="97"/>
  <c r="W63" i="97"/>
  <c r="X63" i="97"/>
  <c r="S63" i="97"/>
  <c r="R63" i="97"/>
  <c r="Q63" i="97"/>
  <c r="P63" i="97"/>
  <c r="O63" i="97"/>
  <c r="N63" i="97"/>
  <c r="M63" i="97"/>
  <c r="L63" i="97"/>
  <c r="K63" i="97"/>
  <c r="D53" i="97"/>
  <c r="E53" i="97"/>
  <c r="D54" i="97"/>
  <c r="E54" i="97"/>
  <c r="D55" i="97"/>
  <c r="E55" i="97"/>
  <c r="D63" i="97"/>
  <c r="C63" i="97"/>
  <c r="AF62" i="97"/>
  <c r="AE62" i="97"/>
  <c r="AD62" i="97"/>
  <c r="AC62" i="97"/>
  <c r="AB62" i="97"/>
  <c r="AA62" i="97"/>
  <c r="Z62" i="97"/>
  <c r="Y62" i="97"/>
  <c r="V62" i="97"/>
  <c r="W62" i="97"/>
  <c r="X62" i="97"/>
  <c r="S62" i="97"/>
  <c r="R62" i="97"/>
  <c r="Q62" i="97"/>
  <c r="P62" i="97"/>
  <c r="O62" i="97"/>
  <c r="N62" i="97"/>
  <c r="M62" i="97"/>
  <c r="L62" i="97"/>
  <c r="K62" i="97"/>
  <c r="AF61" i="97"/>
  <c r="AE61" i="97"/>
  <c r="AD61" i="97"/>
  <c r="AC61" i="97"/>
  <c r="AB61" i="97"/>
  <c r="AA61" i="97"/>
  <c r="Z61" i="97"/>
  <c r="Y61" i="97"/>
  <c r="V61" i="97"/>
  <c r="W61" i="97"/>
  <c r="X61" i="97"/>
  <c r="S61" i="97"/>
  <c r="R61" i="97"/>
  <c r="Q61" i="97"/>
  <c r="P61" i="97"/>
  <c r="O61" i="97"/>
  <c r="N61" i="97"/>
  <c r="M61" i="97"/>
  <c r="L61" i="97"/>
  <c r="K61" i="97"/>
  <c r="H61" i="97"/>
  <c r="AF60" i="97"/>
  <c r="AE60" i="97"/>
  <c r="AD60" i="97"/>
  <c r="AC60" i="97"/>
  <c r="AB60" i="97"/>
  <c r="AA60" i="97"/>
  <c r="Z60" i="97"/>
  <c r="Y60" i="97"/>
  <c r="V60" i="97"/>
  <c r="W60" i="97"/>
  <c r="X60" i="97"/>
  <c r="S60" i="97"/>
  <c r="R60" i="97"/>
  <c r="Q60" i="97"/>
  <c r="P60" i="97"/>
  <c r="O60" i="97"/>
  <c r="N60" i="97"/>
  <c r="M60" i="97"/>
  <c r="L60" i="97"/>
  <c r="K60" i="97"/>
  <c r="H60" i="97"/>
  <c r="AF59" i="97"/>
  <c r="AE59" i="97"/>
  <c r="AD59" i="97"/>
  <c r="AC59" i="97"/>
  <c r="AB59" i="97"/>
  <c r="AA59" i="97"/>
  <c r="Z59" i="97"/>
  <c r="Y59" i="97"/>
  <c r="V59" i="97"/>
  <c r="W59" i="97"/>
  <c r="X59" i="97"/>
  <c r="S59" i="97"/>
  <c r="R59" i="97"/>
  <c r="Q59" i="97"/>
  <c r="P59" i="97"/>
  <c r="O59" i="97"/>
  <c r="N59" i="97"/>
  <c r="M59" i="97"/>
  <c r="L59" i="97"/>
  <c r="K59" i="97"/>
  <c r="H59" i="97"/>
  <c r="AF58" i="97"/>
  <c r="AE58" i="97"/>
  <c r="AD58" i="97"/>
  <c r="AC58" i="97"/>
  <c r="AB58" i="97"/>
  <c r="AA58" i="97"/>
  <c r="Z58" i="97"/>
  <c r="Y58" i="97"/>
  <c r="V58" i="97"/>
  <c r="W58" i="97"/>
  <c r="X58" i="97"/>
  <c r="S58" i="97"/>
  <c r="R58" i="97"/>
  <c r="Q58" i="97"/>
  <c r="P58" i="97"/>
  <c r="O58" i="97"/>
  <c r="N58" i="97"/>
  <c r="M58" i="97"/>
  <c r="L58" i="97"/>
  <c r="K58" i="97"/>
  <c r="H58" i="97"/>
  <c r="AF57" i="97"/>
  <c r="AE57" i="97"/>
  <c r="AD57" i="97"/>
  <c r="AC57" i="97"/>
  <c r="AB57" i="97"/>
  <c r="AA57" i="97"/>
  <c r="Z57" i="97"/>
  <c r="Y57" i="97"/>
  <c r="V57" i="97"/>
  <c r="W57" i="97"/>
  <c r="X57" i="97"/>
  <c r="S57" i="97"/>
  <c r="R57" i="97"/>
  <c r="Q57" i="97"/>
  <c r="P57" i="97"/>
  <c r="O57" i="97"/>
  <c r="N57" i="97"/>
  <c r="M57" i="97"/>
  <c r="L57" i="97"/>
  <c r="K57" i="97"/>
  <c r="H57" i="97"/>
  <c r="AF56" i="97"/>
  <c r="AE56" i="97"/>
  <c r="AD56" i="97"/>
  <c r="AC56" i="97"/>
  <c r="AB56" i="97"/>
  <c r="AA56" i="97"/>
  <c r="Z56" i="97"/>
  <c r="Y56" i="97"/>
  <c r="V56" i="97"/>
  <c r="W56" i="97"/>
  <c r="X56" i="97"/>
  <c r="S56" i="97"/>
  <c r="R56" i="97"/>
  <c r="Q56" i="97"/>
  <c r="P56" i="97"/>
  <c r="O56" i="97"/>
  <c r="N56" i="97"/>
  <c r="M56" i="97"/>
  <c r="L56" i="97"/>
  <c r="K56" i="97"/>
  <c r="H56" i="97"/>
  <c r="AF55" i="97"/>
  <c r="AE55" i="97"/>
  <c r="AD55" i="97"/>
  <c r="AC55" i="97"/>
  <c r="AB55" i="97"/>
  <c r="AA55" i="97"/>
  <c r="Z55" i="97"/>
  <c r="Y55" i="97"/>
  <c r="V55" i="97"/>
  <c r="W55" i="97"/>
  <c r="X55" i="97"/>
  <c r="S55" i="97"/>
  <c r="R55" i="97"/>
  <c r="Q55" i="97"/>
  <c r="P55" i="97"/>
  <c r="O55" i="97"/>
  <c r="N55" i="97"/>
  <c r="M55" i="97"/>
  <c r="L55" i="97"/>
  <c r="K55" i="97"/>
  <c r="AF54" i="97"/>
  <c r="AE54" i="97"/>
  <c r="AD54" i="97"/>
  <c r="AC54" i="97"/>
  <c r="AB54" i="97"/>
  <c r="AA54" i="97"/>
  <c r="Z54" i="97"/>
  <c r="Y54" i="97"/>
  <c r="V54" i="97"/>
  <c r="W54" i="97"/>
  <c r="X54" i="97"/>
  <c r="S54" i="97"/>
  <c r="R54" i="97"/>
  <c r="Q54" i="97"/>
  <c r="P54" i="97"/>
  <c r="O54" i="97"/>
  <c r="N54" i="97"/>
  <c r="M54" i="97"/>
  <c r="L54" i="97"/>
  <c r="K54" i="97"/>
  <c r="AF53" i="97"/>
  <c r="AE53" i="97"/>
  <c r="AD53" i="97"/>
  <c r="AC53" i="97"/>
  <c r="AB53" i="97"/>
  <c r="AA53" i="97"/>
  <c r="Z53" i="97"/>
  <c r="Y53" i="97"/>
  <c r="V53" i="97"/>
  <c r="W53" i="97"/>
  <c r="X53" i="97"/>
  <c r="S53" i="97"/>
  <c r="R53" i="97"/>
  <c r="Q53" i="97"/>
  <c r="P53" i="97"/>
  <c r="O53" i="97"/>
  <c r="N53" i="97"/>
  <c r="M53" i="97"/>
  <c r="L53" i="97"/>
  <c r="K53" i="97"/>
  <c r="Y52" i="97"/>
  <c r="Z52" i="97"/>
  <c r="AA52" i="97"/>
  <c r="AB52" i="97"/>
  <c r="AC52" i="97"/>
  <c r="AD52" i="97"/>
  <c r="AE52" i="97"/>
  <c r="AF52" i="97"/>
  <c r="V52" i="97"/>
  <c r="W52" i="97"/>
  <c r="X52" i="97"/>
  <c r="AG52" i="97"/>
  <c r="S52" i="97"/>
  <c r="R52" i="97"/>
  <c r="Q52" i="97"/>
  <c r="P52" i="97"/>
  <c r="O52" i="97"/>
  <c r="N52" i="97"/>
  <c r="M52" i="97"/>
  <c r="L52" i="97"/>
  <c r="K52" i="97"/>
  <c r="B51" i="97"/>
  <c r="A51" i="96"/>
  <c r="B101" i="96"/>
  <c r="B96" i="96"/>
  <c r="B97" i="96"/>
  <c r="B98" i="96"/>
  <c r="B99" i="96"/>
  <c r="B100" i="96"/>
  <c r="D101" i="96"/>
  <c r="E101" i="96"/>
  <c r="B94" i="96"/>
  <c r="C60" i="96"/>
  <c r="B60" i="96"/>
  <c r="C101" i="96"/>
  <c r="F101" i="96"/>
  <c r="D100" i="96"/>
  <c r="E100" i="96"/>
  <c r="C100" i="96"/>
  <c r="F100" i="96"/>
  <c r="D99" i="96"/>
  <c r="E99" i="96"/>
  <c r="C59" i="96"/>
  <c r="B59" i="96"/>
  <c r="C99" i="96"/>
  <c r="F99" i="96"/>
  <c r="D98" i="96"/>
  <c r="E98" i="96"/>
  <c r="C98" i="96"/>
  <c r="F98" i="96"/>
  <c r="D97" i="96"/>
  <c r="E97" i="96"/>
  <c r="C97" i="96"/>
  <c r="F97" i="96"/>
  <c r="D96" i="96"/>
  <c r="E96" i="96"/>
  <c r="G96" i="96"/>
  <c r="B55" i="96"/>
  <c r="C96" i="96"/>
  <c r="F96" i="96"/>
  <c r="B95" i="96"/>
  <c r="C77" i="96"/>
  <c r="E77" i="96"/>
  <c r="F77" i="96"/>
  <c r="G77" i="96"/>
  <c r="D77" i="96"/>
  <c r="B79" i="96"/>
  <c r="H77" i="96"/>
  <c r="B78" i="96"/>
  <c r="C78" i="96"/>
  <c r="C79" i="96"/>
  <c r="D79" i="96"/>
  <c r="D80" i="96"/>
  <c r="B81" i="96"/>
  <c r="B80" i="96"/>
  <c r="C80" i="96"/>
  <c r="C81" i="96"/>
  <c r="D81" i="96"/>
  <c r="B83" i="96"/>
  <c r="B82" i="96"/>
  <c r="C82" i="96"/>
  <c r="C83" i="96"/>
  <c r="D83" i="96"/>
  <c r="B85" i="96"/>
  <c r="B84" i="96"/>
  <c r="C84" i="96"/>
  <c r="C85" i="96"/>
  <c r="D85" i="96"/>
  <c r="B87" i="96"/>
  <c r="B86" i="96"/>
  <c r="C86" i="96"/>
  <c r="C87" i="96"/>
  <c r="D87" i="96"/>
  <c r="D92" i="96"/>
  <c r="B89" i="96"/>
  <c r="B88" i="96"/>
  <c r="C88" i="96"/>
  <c r="C89" i="96"/>
  <c r="D89" i="96"/>
  <c r="B91" i="96"/>
  <c r="B90" i="96"/>
  <c r="C90" i="96"/>
  <c r="C91" i="96"/>
  <c r="D91" i="96"/>
  <c r="E92" i="96"/>
  <c r="C92" i="96"/>
  <c r="F92" i="96"/>
  <c r="S91" i="96"/>
  <c r="R91" i="96"/>
  <c r="Q91" i="96"/>
  <c r="P91" i="96"/>
  <c r="O91" i="96"/>
  <c r="N91" i="96"/>
  <c r="M91" i="96"/>
  <c r="L91" i="96"/>
  <c r="K91" i="96"/>
  <c r="H91" i="96"/>
  <c r="G91" i="96"/>
  <c r="S90" i="96"/>
  <c r="R90" i="96"/>
  <c r="Q90" i="96"/>
  <c r="P90" i="96"/>
  <c r="O90" i="96"/>
  <c r="N90" i="96"/>
  <c r="M90" i="96"/>
  <c r="L90" i="96"/>
  <c r="K90" i="96"/>
  <c r="S89" i="96"/>
  <c r="R89" i="96"/>
  <c r="Q89" i="96"/>
  <c r="P89" i="96"/>
  <c r="O89" i="96"/>
  <c r="N89" i="96"/>
  <c r="M89" i="96"/>
  <c r="L89" i="96"/>
  <c r="K89" i="96"/>
  <c r="H89" i="96"/>
  <c r="H88" i="96"/>
  <c r="G89" i="96"/>
  <c r="S88" i="96"/>
  <c r="R88" i="96"/>
  <c r="Q88" i="96"/>
  <c r="P88" i="96"/>
  <c r="O88" i="96"/>
  <c r="N88" i="96"/>
  <c r="M88" i="96"/>
  <c r="L88" i="96"/>
  <c r="K88" i="96"/>
  <c r="S87" i="96"/>
  <c r="R87" i="96"/>
  <c r="Q87" i="96"/>
  <c r="P87" i="96"/>
  <c r="O87" i="96"/>
  <c r="N87" i="96"/>
  <c r="M87" i="96"/>
  <c r="L87" i="96"/>
  <c r="K87" i="96"/>
  <c r="H87" i="96"/>
  <c r="G87" i="96"/>
  <c r="S86" i="96"/>
  <c r="R86" i="96"/>
  <c r="Q86" i="96"/>
  <c r="P86" i="96"/>
  <c r="O86" i="96"/>
  <c r="N86" i="96"/>
  <c r="M86" i="96"/>
  <c r="L86" i="96"/>
  <c r="K86" i="96"/>
  <c r="S85" i="96"/>
  <c r="R85" i="96"/>
  <c r="Q85" i="96"/>
  <c r="P85" i="96"/>
  <c r="O85" i="96"/>
  <c r="N85" i="96"/>
  <c r="M85" i="96"/>
  <c r="L85" i="96"/>
  <c r="K85" i="96"/>
  <c r="H85" i="96"/>
  <c r="E85" i="96"/>
  <c r="G85" i="96"/>
  <c r="S84" i="96"/>
  <c r="R84" i="96"/>
  <c r="Q84" i="96"/>
  <c r="P84" i="96"/>
  <c r="O84" i="96"/>
  <c r="N84" i="96"/>
  <c r="M84" i="96"/>
  <c r="L84" i="96"/>
  <c r="K84" i="96"/>
  <c r="S83" i="96"/>
  <c r="R83" i="96"/>
  <c r="Q83" i="96"/>
  <c r="P83" i="96"/>
  <c r="O83" i="96"/>
  <c r="N83" i="96"/>
  <c r="M83" i="96"/>
  <c r="L83" i="96"/>
  <c r="K83" i="96"/>
  <c r="H83" i="96"/>
  <c r="G83" i="96"/>
  <c r="S82" i="96"/>
  <c r="R82" i="96"/>
  <c r="Q82" i="96"/>
  <c r="P82" i="96"/>
  <c r="O82" i="96"/>
  <c r="N82" i="96"/>
  <c r="M82" i="96"/>
  <c r="L82" i="96"/>
  <c r="K82" i="96"/>
  <c r="S81" i="96"/>
  <c r="R81" i="96"/>
  <c r="Q81" i="96"/>
  <c r="P81" i="96"/>
  <c r="O81" i="96"/>
  <c r="N81" i="96"/>
  <c r="M81" i="96"/>
  <c r="L81" i="96"/>
  <c r="K81" i="96"/>
  <c r="H81" i="96"/>
  <c r="G81" i="96"/>
  <c r="H63" i="96"/>
  <c r="AF80" i="96"/>
  <c r="AE80" i="96"/>
  <c r="AD80" i="96"/>
  <c r="AC80" i="96"/>
  <c r="AB80" i="96"/>
  <c r="AA80" i="96"/>
  <c r="Z80" i="96"/>
  <c r="Y80" i="96"/>
  <c r="V80" i="96"/>
  <c r="W80" i="96"/>
  <c r="X80" i="96"/>
  <c r="S80" i="96"/>
  <c r="R80" i="96"/>
  <c r="Q80" i="96"/>
  <c r="P80" i="96"/>
  <c r="O80" i="96"/>
  <c r="N80" i="96"/>
  <c r="M80" i="96"/>
  <c r="L80" i="96"/>
  <c r="K80" i="96"/>
  <c r="AF79" i="96"/>
  <c r="AE79" i="96"/>
  <c r="AD79" i="96"/>
  <c r="AC79" i="96"/>
  <c r="AB79" i="96"/>
  <c r="AA79" i="96"/>
  <c r="Z79" i="96"/>
  <c r="Y79" i="96"/>
  <c r="V79" i="96"/>
  <c r="W79" i="96"/>
  <c r="X79" i="96"/>
  <c r="S79" i="96"/>
  <c r="R79" i="96"/>
  <c r="Q79" i="96"/>
  <c r="P79" i="96"/>
  <c r="O79" i="96"/>
  <c r="N79" i="96"/>
  <c r="M79" i="96"/>
  <c r="L79" i="96"/>
  <c r="K79" i="96"/>
  <c r="H79" i="96"/>
  <c r="G79" i="96"/>
  <c r="AF78" i="96"/>
  <c r="AE78" i="96"/>
  <c r="AD78" i="96"/>
  <c r="AC78" i="96"/>
  <c r="AB78" i="96"/>
  <c r="AA78" i="96"/>
  <c r="Z78" i="96"/>
  <c r="Y78" i="96"/>
  <c r="V78" i="96"/>
  <c r="W78" i="96"/>
  <c r="X78" i="96"/>
  <c r="S78" i="96"/>
  <c r="R78" i="96"/>
  <c r="Q78" i="96"/>
  <c r="P78" i="96"/>
  <c r="O78" i="96"/>
  <c r="N78" i="96"/>
  <c r="M78" i="96"/>
  <c r="L78" i="96"/>
  <c r="K78" i="96"/>
  <c r="AF77" i="96"/>
  <c r="AE77" i="96"/>
  <c r="AD77" i="96"/>
  <c r="AC77" i="96"/>
  <c r="AB77" i="96"/>
  <c r="AA77" i="96"/>
  <c r="Z77" i="96"/>
  <c r="Y77" i="96"/>
  <c r="V77" i="96"/>
  <c r="W77" i="96"/>
  <c r="X77" i="96"/>
  <c r="S77" i="96"/>
  <c r="R77" i="96"/>
  <c r="Q77" i="96"/>
  <c r="P77" i="96"/>
  <c r="O77" i="96"/>
  <c r="N77" i="96"/>
  <c r="M77" i="96"/>
  <c r="L77" i="96"/>
  <c r="K77" i="96"/>
  <c r="B77" i="96"/>
  <c r="AF76" i="96"/>
  <c r="AE76" i="96"/>
  <c r="AD76" i="96"/>
  <c r="AC76" i="96"/>
  <c r="AB76" i="96"/>
  <c r="AA76" i="96"/>
  <c r="Z76" i="96"/>
  <c r="Y76" i="96"/>
  <c r="V76" i="96"/>
  <c r="W76" i="96"/>
  <c r="X76" i="96"/>
  <c r="S76" i="96"/>
  <c r="R76" i="96"/>
  <c r="Q76" i="96"/>
  <c r="P76" i="96"/>
  <c r="O76" i="96"/>
  <c r="N76" i="96"/>
  <c r="M76" i="96"/>
  <c r="L76" i="96"/>
  <c r="K76" i="96"/>
  <c r="G68" i="96"/>
  <c r="C54" i="96"/>
  <c r="C73" i="96"/>
  <c r="C55" i="96"/>
  <c r="C74" i="96"/>
  <c r="D73" i="96"/>
  <c r="H53" i="96"/>
  <c r="E72" i="96"/>
  <c r="F72" i="96"/>
  <c r="H54" i="96"/>
  <c r="E73" i="96"/>
  <c r="F73" i="96"/>
  <c r="B76" i="96"/>
  <c r="AF75" i="96"/>
  <c r="AE75" i="96"/>
  <c r="AD75" i="96"/>
  <c r="AC75" i="96"/>
  <c r="AB75" i="96"/>
  <c r="AA75" i="96"/>
  <c r="Z75" i="96"/>
  <c r="Y75" i="96"/>
  <c r="V75" i="96"/>
  <c r="W75" i="96"/>
  <c r="X75" i="96"/>
  <c r="S75" i="96"/>
  <c r="R75" i="96"/>
  <c r="Q75" i="96"/>
  <c r="P75" i="96"/>
  <c r="O75" i="96"/>
  <c r="N75" i="96"/>
  <c r="M75" i="96"/>
  <c r="L75" i="96"/>
  <c r="K75" i="96"/>
  <c r="B75" i="96"/>
  <c r="AF74" i="96"/>
  <c r="AE74" i="96"/>
  <c r="AD74" i="96"/>
  <c r="AC74" i="96"/>
  <c r="AB74" i="96"/>
  <c r="AA74" i="96"/>
  <c r="Z74" i="96"/>
  <c r="Y74" i="96"/>
  <c r="V74" i="96"/>
  <c r="W74" i="96"/>
  <c r="X74" i="96"/>
  <c r="S74" i="96"/>
  <c r="R74" i="96"/>
  <c r="Q74" i="96"/>
  <c r="P74" i="96"/>
  <c r="O74" i="96"/>
  <c r="N74" i="96"/>
  <c r="M74" i="96"/>
  <c r="L74" i="96"/>
  <c r="K74" i="96"/>
  <c r="H55" i="96"/>
  <c r="E74" i="96"/>
  <c r="B74" i="96"/>
  <c r="AF73" i="96"/>
  <c r="AE73" i="96"/>
  <c r="AD73" i="96"/>
  <c r="AC73" i="96"/>
  <c r="AB73" i="96"/>
  <c r="AA73" i="96"/>
  <c r="Z73" i="96"/>
  <c r="Y73" i="96"/>
  <c r="V73" i="96"/>
  <c r="W73" i="96"/>
  <c r="X73" i="96"/>
  <c r="S73" i="96"/>
  <c r="R73" i="96"/>
  <c r="Q73" i="96"/>
  <c r="P73" i="96"/>
  <c r="O73" i="96"/>
  <c r="N73" i="96"/>
  <c r="M73" i="96"/>
  <c r="L73" i="96"/>
  <c r="K73" i="96"/>
  <c r="B54" i="96"/>
  <c r="B73" i="96"/>
  <c r="AF72" i="96"/>
  <c r="AE72" i="96"/>
  <c r="AD72" i="96"/>
  <c r="AC72" i="96"/>
  <c r="AB72" i="96"/>
  <c r="AA72" i="96"/>
  <c r="Z72" i="96"/>
  <c r="Y72" i="96"/>
  <c r="V72" i="96"/>
  <c r="W72" i="96"/>
  <c r="X72" i="96"/>
  <c r="S72" i="96"/>
  <c r="R72" i="96"/>
  <c r="Q72" i="96"/>
  <c r="P72" i="96"/>
  <c r="O72" i="96"/>
  <c r="N72" i="96"/>
  <c r="M72" i="96"/>
  <c r="L72" i="96"/>
  <c r="K72" i="96"/>
  <c r="C53" i="96"/>
  <c r="C72" i="96"/>
  <c r="D72" i="96"/>
  <c r="B53" i="96"/>
  <c r="B72" i="96"/>
  <c r="AF71" i="96"/>
  <c r="AE71" i="96"/>
  <c r="AD71" i="96"/>
  <c r="AC71" i="96"/>
  <c r="AB71" i="96"/>
  <c r="AA71" i="96"/>
  <c r="Z71" i="96"/>
  <c r="Y71" i="96"/>
  <c r="V71" i="96"/>
  <c r="W71" i="96"/>
  <c r="X71" i="96"/>
  <c r="S71" i="96"/>
  <c r="R71" i="96"/>
  <c r="Q71" i="96"/>
  <c r="P71" i="96"/>
  <c r="O71" i="96"/>
  <c r="N71" i="96"/>
  <c r="M71" i="96"/>
  <c r="L71" i="96"/>
  <c r="K71" i="96"/>
  <c r="AF70" i="96"/>
  <c r="AE70" i="96"/>
  <c r="AD70" i="96"/>
  <c r="AC70" i="96"/>
  <c r="AB70" i="96"/>
  <c r="AA70" i="96"/>
  <c r="Z70" i="96"/>
  <c r="Y70" i="96"/>
  <c r="V70" i="96"/>
  <c r="W70" i="96"/>
  <c r="X70" i="96"/>
  <c r="S70" i="96"/>
  <c r="R70" i="96"/>
  <c r="Q70" i="96"/>
  <c r="P70" i="96"/>
  <c r="O70" i="96"/>
  <c r="N70" i="96"/>
  <c r="M70" i="96"/>
  <c r="L70" i="96"/>
  <c r="K70" i="96"/>
  <c r="G66" i="96"/>
  <c r="AF69" i="96"/>
  <c r="AE69" i="96"/>
  <c r="AD69" i="96"/>
  <c r="AC69" i="96"/>
  <c r="AB69" i="96"/>
  <c r="AA69" i="96"/>
  <c r="Z69" i="96"/>
  <c r="Y69" i="96"/>
  <c r="V69" i="96"/>
  <c r="W69" i="96"/>
  <c r="X69" i="96"/>
  <c r="S69" i="96"/>
  <c r="R69" i="96"/>
  <c r="Q69" i="96"/>
  <c r="P69" i="96"/>
  <c r="O69" i="96"/>
  <c r="N69" i="96"/>
  <c r="M69" i="96"/>
  <c r="L69" i="96"/>
  <c r="K69" i="96"/>
  <c r="AF68" i="96"/>
  <c r="AE68" i="96"/>
  <c r="AD68" i="96"/>
  <c r="AC68" i="96"/>
  <c r="AB68" i="96"/>
  <c r="AA68" i="96"/>
  <c r="Z68" i="96"/>
  <c r="Y68" i="96"/>
  <c r="V68" i="96"/>
  <c r="W68" i="96"/>
  <c r="X68" i="96"/>
  <c r="S68" i="96"/>
  <c r="R68" i="96"/>
  <c r="Q68" i="96"/>
  <c r="P68" i="96"/>
  <c r="O68" i="96"/>
  <c r="N68" i="96"/>
  <c r="M68" i="96"/>
  <c r="L68" i="96"/>
  <c r="K68" i="96"/>
  <c r="AF67" i="96"/>
  <c r="AE67" i="96"/>
  <c r="AD67" i="96"/>
  <c r="AC67" i="96"/>
  <c r="AB67" i="96"/>
  <c r="AA67" i="96"/>
  <c r="Z67" i="96"/>
  <c r="Y67" i="96"/>
  <c r="V67" i="96"/>
  <c r="W67" i="96"/>
  <c r="X67" i="96"/>
  <c r="S67" i="96"/>
  <c r="R67" i="96"/>
  <c r="Q67" i="96"/>
  <c r="P67" i="96"/>
  <c r="O67" i="96"/>
  <c r="N67" i="96"/>
  <c r="M67" i="96"/>
  <c r="L67" i="96"/>
  <c r="K67" i="96"/>
  <c r="G53" i="96"/>
  <c r="C56" i="96"/>
  <c r="B56" i="96"/>
  <c r="E56" i="96"/>
  <c r="G56" i="96"/>
  <c r="C57" i="96"/>
  <c r="B57" i="96"/>
  <c r="C58" i="96"/>
  <c r="B58" i="96"/>
  <c r="C61" i="96"/>
  <c r="B61" i="96"/>
  <c r="E57" i="96"/>
  <c r="G57" i="96"/>
  <c r="E58" i="96"/>
  <c r="G58" i="96"/>
  <c r="E59" i="96"/>
  <c r="G59" i="96"/>
  <c r="E60" i="96"/>
  <c r="G60" i="96"/>
  <c r="E61" i="96"/>
  <c r="G61" i="96"/>
  <c r="F53" i="96"/>
  <c r="B62" i="96"/>
  <c r="B63" i="96"/>
  <c r="B64" i="96"/>
  <c r="F54" i="96"/>
  <c r="G64" i="96"/>
  <c r="F55" i="96"/>
  <c r="H66" i="96"/>
  <c r="H67" i="96"/>
  <c r="G67" i="96"/>
  <c r="B65" i="96"/>
  <c r="B66" i="96"/>
  <c r="F65" i="96"/>
  <c r="F66" i="96"/>
  <c r="F67" i="96"/>
  <c r="B67" i="96"/>
  <c r="AF66" i="96"/>
  <c r="AE66" i="96"/>
  <c r="AD66" i="96"/>
  <c r="AC66" i="96"/>
  <c r="AB66" i="96"/>
  <c r="AA66" i="96"/>
  <c r="Z66" i="96"/>
  <c r="Y66" i="96"/>
  <c r="V66" i="96"/>
  <c r="W66" i="96"/>
  <c r="X66" i="96"/>
  <c r="S66" i="96"/>
  <c r="R66" i="96"/>
  <c r="Q66" i="96"/>
  <c r="P66" i="96"/>
  <c r="O66" i="96"/>
  <c r="N66" i="96"/>
  <c r="M66" i="96"/>
  <c r="L66" i="96"/>
  <c r="K66" i="96"/>
  <c r="C66" i="96"/>
  <c r="AF65" i="96"/>
  <c r="AE65" i="96"/>
  <c r="AD65" i="96"/>
  <c r="AC65" i="96"/>
  <c r="AB65" i="96"/>
  <c r="AA65" i="96"/>
  <c r="Z65" i="96"/>
  <c r="Y65" i="96"/>
  <c r="V65" i="96"/>
  <c r="W65" i="96"/>
  <c r="X65" i="96"/>
  <c r="S65" i="96"/>
  <c r="R65" i="96"/>
  <c r="Q65" i="96"/>
  <c r="P65" i="96"/>
  <c r="O65" i="96"/>
  <c r="N65" i="96"/>
  <c r="M65" i="96"/>
  <c r="L65" i="96"/>
  <c r="K65" i="96"/>
  <c r="H65" i="96"/>
  <c r="G65" i="96"/>
  <c r="C65" i="96"/>
  <c r="AF64" i="96"/>
  <c r="AE64" i="96"/>
  <c r="AD64" i="96"/>
  <c r="AC64" i="96"/>
  <c r="AB64" i="96"/>
  <c r="AA64" i="96"/>
  <c r="Z64" i="96"/>
  <c r="Y64" i="96"/>
  <c r="V64" i="96"/>
  <c r="W64" i="96"/>
  <c r="X64" i="96"/>
  <c r="S64" i="96"/>
  <c r="R64" i="96"/>
  <c r="Q64" i="96"/>
  <c r="P64" i="96"/>
  <c r="O64" i="96"/>
  <c r="N64" i="96"/>
  <c r="M64" i="96"/>
  <c r="L64" i="96"/>
  <c r="K64" i="96"/>
  <c r="E64" i="96"/>
  <c r="C64" i="96"/>
  <c r="AF63" i="96"/>
  <c r="AE63" i="96"/>
  <c r="AD63" i="96"/>
  <c r="AC63" i="96"/>
  <c r="AB63" i="96"/>
  <c r="AA63" i="96"/>
  <c r="Z63" i="96"/>
  <c r="Y63" i="96"/>
  <c r="V63" i="96"/>
  <c r="W63" i="96"/>
  <c r="X63" i="96"/>
  <c r="S63" i="96"/>
  <c r="R63" i="96"/>
  <c r="Q63" i="96"/>
  <c r="P63" i="96"/>
  <c r="O63" i="96"/>
  <c r="N63" i="96"/>
  <c r="M63" i="96"/>
  <c r="L63" i="96"/>
  <c r="K63" i="96"/>
  <c r="D53" i="96"/>
  <c r="E53" i="96"/>
  <c r="D54" i="96"/>
  <c r="E54" i="96"/>
  <c r="D55" i="96"/>
  <c r="E55" i="96"/>
  <c r="D63" i="96"/>
  <c r="C63" i="96"/>
  <c r="AF62" i="96"/>
  <c r="AE62" i="96"/>
  <c r="AD62" i="96"/>
  <c r="AC62" i="96"/>
  <c r="AB62" i="96"/>
  <c r="AA62" i="96"/>
  <c r="Z62" i="96"/>
  <c r="Y62" i="96"/>
  <c r="V62" i="96"/>
  <c r="W62" i="96"/>
  <c r="X62" i="96"/>
  <c r="S62" i="96"/>
  <c r="R62" i="96"/>
  <c r="Q62" i="96"/>
  <c r="P62" i="96"/>
  <c r="O62" i="96"/>
  <c r="N62" i="96"/>
  <c r="M62" i="96"/>
  <c r="L62" i="96"/>
  <c r="K62" i="96"/>
  <c r="AF61" i="96"/>
  <c r="AE61" i="96"/>
  <c r="AD61" i="96"/>
  <c r="AC61" i="96"/>
  <c r="AB61" i="96"/>
  <c r="AA61" i="96"/>
  <c r="Z61" i="96"/>
  <c r="Y61" i="96"/>
  <c r="V61" i="96"/>
  <c r="W61" i="96"/>
  <c r="X61" i="96"/>
  <c r="S61" i="96"/>
  <c r="R61" i="96"/>
  <c r="Q61" i="96"/>
  <c r="P61" i="96"/>
  <c r="O61" i="96"/>
  <c r="N61" i="96"/>
  <c r="M61" i="96"/>
  <c r="L61" i="96"/>
  <c r="K61" i="96"/>
  <c r="H61" i="96"/>
  <c r="AF60" i="96"/>
  <c r="AE60" i="96"/>
  <c r="AD60" i="96"/>
  <c r="AC60" i="96"/>
  <c r="AB60" i="96"/>
  <c r="AA60" i="96"/>
  <c r="Z60" i="96"/>
  <c r="Y60" i="96"/>
  <c r="V60" i="96"/>
  <c r="W60" i="96"/>
  <c r="X60" i="96"/>
  <c r="S60" i="96"/>
  <c r="R60" i="96"/>
  <c r="Q60" i="96"/>
  <c r="P60" i="96"/>
  <c r="O60" i="96"/>
  <c r="N60" i="96"/>
  <c r="M60" i="96"/>
  <c r="L60" i="96"/>
  <c r="K60" i="96"/>
  <c r="H60" i="96"/>
  <c r="AF59" i="96"/>
  <c r="AE59" i="96"/>
  <c r="AD59" i="96"/>
  <c r="AC59" i="96"/>
  <c r="AB59" i="96"/>
  <c r="AA59" i="96"/>
  <c r="Z59" i="96"/>
  <c r="Y59" i="96"/>
  <c r="V59" i="96"/>
  <c r="W59" i="96"/>
  <c r="X59" i="96"/>
  <c r="S59" i="96"/>
  <c r="R59" i="96"/>
  <c r="Q59" i="96"/>
  <c r="P59" i="96"/>
  <c r="O59" i="96"/>
  <c r="N59" i="96"/>
  <c r="M59" i="96"/>
  <c r="L59" i="96"/>
  <c r="K59" i="96"/>
  <c r="H59" i="96"/>
  <c r="AF58" i="96"/>
  <c r="AE58" i="96"/>
  <c r="AD58" i="96"/>
  <c r="AC58" i="96"/>
  <c r="AB58" i="96"/>
  <c r="AA58" i="96"/>
  <c r="Z58" i="96"/>
  <c r="Y58" i="96"/>
  <c r="V58" i="96"/>
  <c r="W58" i="96"/>
  <c r="X58" i="96"/>
  <c r="S58" i="96"/>
  <c r="R58" i="96"/>
  <c r="Q58" i="96"/>
  <c r="P58" i="96"/>
  <c r="O58" i="96"/>
  <c r="N58" i="96"/>
  <c r="M58" i="96"/>
  <c r="L58" i="96"/>
  <c r="K58" i="96"/>
  <c r="H58" i="96"/>
  <c r="AF57" i="96"/>
  <c r="AE57" i="96"/>
  <c r="AD57" i="96"/>
  <c r="AC57" i="96"/>
  <c r="AB57" i="96"/>
  <c r="AA57" i="96"/>
  <c r="Z57" i="96"/>
  <c r="Y57" i="96"/>
  <c r="V57" i="96"/>
  <c r="W57" i="96"/>
  <c r="X57" i="96"/>
  <c r="S57" i="96"/>
  <c r="R57" i="96"/>
  <c r="Q57" i="96"/>
  <c r="P57" i="96"/>
  <c r="O57" i="96"/>
  <c r="N57" i="96"/>
  <c r="M57" i="96"/>
  <c r="L57" i="96"/>
  <c r="K57" i="96"/>
  <c r="H57" i="96"/>
  <c r="AF56" i="96"/>
  <c r="AE56" i="96"/>
  <c r="AD56" i="96"/>
  <c r="AC56" i="96"/>
  <c r="AB56" i="96"/>
  <c r="AA56" i="96"/>
  <c r="Z56" i="96"/>
  <c r="Y56" i="96"/>
  <c r="V56" i="96"/>
  <c r="W56" i="96"/>
  <c r="X56" i="96"/>
  <c r="S56" i="96"/>
  <c r="R56" i="96"/>
  <c r="Q56" i="96"/>
  <c r="P56" i="96"/>
  <c r="O56" i="96"/>
  <c r="N56" i="96"/>
  <c r="M56" i="96"/>
  <c r="L56" i="96"/>
  <c r="K56" i="96"/>
  <c r="H56" i="96"/>
  <c r="AF55" i="96"/>
  <c r="AE55" i="96"/>
  <c r="AD55" i="96"/>
  <c r="AC55" i="96"/>
  <c r="AB55" i="96"/>
  <c r="AA55" i="96"/>
  <c r="Z55" i="96"/>
  <c r="Y55" i="96"/>
  <c r="V55" i="96"/>
  <c r="W55" i="96"/>
  <c r="X55" i="96"/>
  <c r="S55" i="96"/>
  <c r="R55" i="96"/>
  <c r="Q55" i="96"/>
  <c r="P55" i="96"/>
  <c r="O55" i="96"/>
  <c r="N55" i="96"/>
  <c r="M55" i="96"/>
  <c r="L55" i="96"/>
  <c r="K55" i="96"/>
  <c r="AF54" i="96"/>
  <c r="AE54" i="96"/>
  <c r="AD54" i="96"/>
  <c r="AC54" i="96"/>
  <c r="AB54" i="96"/>
  <c r="AA54" i="96"/>
  <c r="Z54" i="96"/>
  <c r="Y54" i="96"/>
  <c r="V54" i="96"/>
  <c r="W54" i="96"/>
  <c r="X54" i="96"/>
  <c r="S54" i="96"/>
  <c r="R54" i="96"/>
  <c r="Q54" i="96"/>
  <c r="P54" i="96"/>
  <c r="O54" i="96"/>
  <c r="N54" i="96"/>
  <c r="M54" i="96"/>
  <c r="L54" i="96"/>
  <c r="K54" i="96"/>
  <c r="AF53" i="96"/>
  <c r="AE53" i="96"/>
  <c r="AD53" i="96"/>
  <c r="AC53" i="96"/>
  <c r="AB53" i="96"/>
  <c r="AA53" i="96"/>
  <c r="Z53" i="96"/>
  <c r="Y53" i="96"/>
  <c r="V53" i="96"/>
  <c r="W53" i="96"/>
  <c r="X53" i="96"/>
  <c r="S53" i="96"/>
  <c r="R53" i="96"/>
  <c r="Q53" i="96"/>
  <c r="P53" i="96"/>
  <c r="O53" i="96"/>
  <c r="N53" i="96"/>
  <c r="M53" i="96"/>
  <c r="L53" i="96"/>
  <c r="K53" i="96"/>
  <c r="Y52" i="96"/>
  <c r="Z52" i="96"/>
  <c r="AA52" i="96"/>
  <c r="AB52" i="96"/>
  <c r="AC52" i="96"/>
  <c r="AD52" i="96"/>
  <c r="AE52" i="96"/>
  <c r="AF52" i="96"/>
  <c r="V52" i="96"/>
  <c r="W52" i="96"/>
  <c r="X52" i="96"/>
  <c r="AG52" i="96"/>
  <c r="S52" i="96"/>
  <c r="R52" i="96"/>
  <c r="Q52" i="96"/>
  <c r="P52" i="96"/>
  <c r="O52" i="96"/>
  <c r="N52" i="96"/>
  <c r="M52" i="96"/>
  <c r="L52" i="96"/>
  <c r="K52" i="96"/>
  <c r="B51" i="96"/>
  <c r="A51" i="95"/>
  <c r="B101" i="95"/>
  <c r="B96" i="95"/>
  <c r="B97" i="95"/>
  <c r="B98" i="95"/>
  <c r="B99" i="95"/>
  <c r="B100" i="95"/>
  <c r="D101" i="95"/>
  <c r="E101" i="95"/>
  <c r="B94" i="95"/>
  <c r="C101" i="95"/>
  <c r="F101" i="95"/>
  <c r="D100" i="95"/>
  <c r="E100" i="95"/>
  <c r="C100" i="95"/>
  <c r="F100" i="95"/>
  <c r="D99" i="95"/>
  <c r="E99" i="95"/>
  <c r="C99" i="95"/>
  <c r="F99" i="95"/>
  <c r="D98" i="95"/>
  <c r="E98" i="95"/>
  <c r="C98" i="95"/>
  <c r="F98" i="95"/>
  <c r="D97" i="95"/>
  <c r="E97" i="95"/>
  <c r="C97" i="95"/>
  <c r="F97" i="95"/>
  <c r="D96" i="95"/>
  <c r="E96" i="95"/>
  <c r="G96" i="95"/>
  <c r="C96" i="95"/>
  <c r="F96" i="95"/>
  <c r="B95" i="95"/>
  <c r="C77" i="95"/>
  <c r="E77" i="95"/>
  <c r="F77" i="95"/>
  <c r="G77" i="95"/>
  <c r="D77" i="95"/>
  <c r="B79" i="95"/>
  <c r="H77" i="95"/>
  <c r="B78" i="95"/>
  <c r="C78" i="95"/>
  <c r="C79" i="95"/>
  <c r="D79" i="95"/>
  <c r="D80" i="95"/>
  <c r="B81" i="95"/>
  <c r="B80" i="95"/>
  <c r="C80" i="95"/>
  <c r="C81" i="95"/>
  <c r="D81" i="95"/>
  <c r="B83" i="95"/>
  <c r="B82" i="95"/>
  <c r="C82" i="95"/>
  <c r="C83" i="95"/>
  <c r="D83" i="95"/>
  <c r="B85" i="95"/>
  <c r="B84" i="95"/>
  <c r="C84" i="95"/>
  <c r="C85" i="95"/>
  <c r="D85" i="95"/>
  <c r="B87" i="95"/>
  <c r="B86" i="95"/>
  <c r="C86" i="95"/>
  <c r="C87" i="95"/>
  <c r="D87" i="95"/>
  <c r="D92" i="95"/>
  <c r="B89" i="95"/>
  <c r="B88" i="95"/>
  <c r="C88" i="95"/>
  <c r="C89" i="95"/>
  <c r="D89" i="95"/>
  <c r="B91" i="95"/>
  <c r="B90" i="95"/>
  <c r="C90" i="95"/>
  <c r="C91" i="95"/>
  <c r="D91" i="95"/>
  <c r="E92" i="95"/>
  <c r="C92" i="95"/>
  <c r="F92" i="95"/>
  <c r="S91" i="95"/>
  <c r="R91" i="95"/>
  <c r="Q91" i="95"/>
  <c r="P91" i="95"/>
  <c r="O91" i="95"/>
  <c r="N91" i="95"/>
  <c r="M91" i="95"/>
  <c r="L91" i="95"/>
  <c r="K91" i="95"/>
  <c r="H91" i="95"/>
  <c r="G91" i="95"/>
  <c r="S90" i="95"/>
  <c r="R90" i="95"/>
  <c r="Q90" i="95"/>
  <c r="P90" i="95"/>
  <c r="O90" i="95"/>
  <c r="N90" i="95"/>
  <c r="M90" i="95"/>
  <c r="L90" i="95"/>
  <c r="K90" i="95"/>
  <c r="S89" i="95"/>
  <c r="R89" i="95"/>
  <c r="Q89" i="95"/>
  <c r="P89" i="95"/>
  <c r="O89" i="95"/>
  <c r="N89" i="95"/>
  <c r="M89" i="95"/>
  <c r="L89" i="95"/>
  <c r="K89" i="95"/>
  <c r="H89" i="95"/>
  <c r="G89" i="95"/>
  <c r="S88" i="95"/>
  <c r="R88" i="95"/>
  <c r="Q88" i="95"/>
  <c r="P88" i="95"/>
  <c r="O88" i="95"/>
  <c r="N88" i="95"/>
  <c r="M88" i="95"/>
  <c r="L88" i="95"/>
  <c r="K88" i="95"/>
  <c r="H88" i="95"/>
  <c r="S87" i="95"/>
  <c r="R87" i="95"/>
  <c r="Q87" i="95"/>
  <c r="P87" i="95"/>
  <c r="O87" i="95"/>
  <c r="N87" i="95"/>
  <c r="M87" i="95"/>
  <c r="L87" i="95"/>
  <c r="K87" i="95"/>
  <c r="H87" i="95"/>
  <c r="G87" i="95"/>
  <c r="S86" i="95"/>
  <c r="R86" i="95"/>
  <c r="Q86" i="95"/>
  <c r="P86" i="95"/>
  <c r="O86" i="95"/>
  <c r="N86" i="95"/>
  <c r="M86" i="95"/>
  <c r="L86" i="95"/>
  <c r="K86" i="95"/>
  <c r="S85" i="95"/>
  <c r="R85" i="95"/>
  <c r="Q85" i="95"/>
  <c r="P85" i="95"/>
  <c r="O85" i="95"/>
  <c r="N85" i="95"/>
  <c r="M85" i="95"/>
  <c r="L85" i="95"/>
  <c r="K85" i="95"/>
  <c r="H85" i="95"/>
  <c r="E85" i="95"/>
  <c r="G85" i="95"/>
  <c r="S84" i="95"/>
  <c r="R84" i="95"/>
  <c r="Q84" i="95"/>
  <c r="P84" i="95"/>
  <c r="O84" i="95"/>
  <c r="N84" i="95"/>
  <c r="M84" i="95"/>
  <c r="L84" i="95"/>
  <c r="K84" i="95"/>
  <c r="S83" i="95"/>
  <c r="R83" i="95"/>
  <c r="Q83" i="95"/>
  <c r="P83" i="95"/>
  <c r="O83" i="95"/>
  <c r="N83" i="95"/>
  <c r="M83" i="95"/>
  <c r="L83" i="95"/>
  <c r="K83" i="95"/>
  <c r="H83" i="95"/>
  <c r="G83" i="95"/>
  <c r="S82" i="95"/>
  <c r="R82" i="95"/>
  <c r="Q82" i="95"/>
  <c r="P82" i="95"/>
  <c r="O82" i="95"/>
  <c r="N82" i="95"/>
  <c r="M82" i="95"/>
  <c r="L82" i="95"/>
  <c r="K82" i="95"/>
  <c r="S81" i="95"/>
  <c r="R81" i="95"/>
  <c r="Q81" i="95"/>
  <c r="P81" i="95"/>
  <c r="O81" i="95"/>
  <c r="N81" i="95"/>
  <c r="M81" i="95"/>
  <c r="L81" i="95"/>
  <c r="K81" i="95"/>
  <c r="H81" i="95"/>
  <c r="G81" i="95"/>
  <c r="H63" i="95"/>
  <c r="AF80" i="95"/>
  <c r="AE80" i="95"/>
  <c r="AD80" i="95"/>
  <c r="AC80" i="95"/>
  <c r="AB80" i="95"/>
  <c r="AA80" i="95"/>
  <c r="Z80" i="95"/>
  <c r="Y80" i="95"/>
  <c r="V80" i="95"/>
  <c r="W80" i="95"/>
  <c r="X80" i="95"/>
  <c r="S80" i="95"/>
  <c r="R80" i="95"/>
  <c r="Q80" i="95"/>
  <c r="P80" i="95"/>
  <c r="O80" i="95"/>
  <c r="N80" i="95"/>
  <c r="M80" i="95"/>
  <c r="L80" i="95"/>
  <c r="K80" i="95"/>
  <c r="AF79" i="95"/>
  <c r="AE79" i="95"/>
  <c r="AD79" i="95"/>
  <c r="AC79" i="95"/>
  <c r="AB79" i="95"/>
  <c r="AA79" i="95"/>
  <c r="Z79" i="95"/>
  <c r="Y79" i="95"/>
  <c r="V79" i="95"/>
  <c r="W79" i="95"/>
  <c r="X79" i="95"/>
  <c r="S79" i="95"/>
  <c r="R79" i="95"/>
  <c r="Q79" i="95"/>
  <c r="P79" i="95"/>
  <c r="O79" i="95"/>
  <c r="N79" i="95"/>
  <c r="M79" i="95"/>
  <c r="L79" i="95"/>
  <c r="K79" i="95"/>
  <c r="H79" i="95"/>
  <c r="G79" i="95"/>
  <c r="AF78" i="95"/>
  <c r="AE78" i="95"/>
  <c r="AD78" i="95"/>
  <c r="AC78" i="95"/>
  <c r="AB78" i="95"/>
  <c r="AA78" i="95"/>
  <c r="Z78" i="95"/>
  <c r="Y78" i="95"/>
  <c r="V78" i="95"/>
  <c r="W78" i="95"/>
  <c r="X78" i="95"/>
  <c r="S78" i="95"/>
  <c r="R78" i="95"/>
  <c r="Q78" i="95"/>
  <c r="P78" i="95"/>
  <c r="O78" i="95"/>
  <c r="N78" i="95"/>
  <c r="M78" i="95"/>
  <c r="L78" i="95"/>
  <c r="K78" i="95"/>
  <c r="AF77" i="95"/>
  <c r="AE77" i="95"/>
  <c r="AD77" i="95"/>
  <c r="AC77" i="95"/>
  <c r="AB77" i="95"/>
  <c r="AA77" i="95"/>
  <c r="Z77" i="95"/>
  <c r="Y77" i="95"/>
  <c r="V77" i="95"/>
  <c r="W77" i="95"/>
  <c r="X77" i="95"/>
  <c r="S77" i="95"/>
  <c r="R77" i="95"/>
  <c r="Q77" i="95"/>
  <c r="P77" i="95"/>
  <c r="O77" i="95"/>
  <c r="N77" i="95"/>
  <c r="M77" i="95"/>
  <c r="L77" i="95"/>
  <c r="K77" i="95"/>
  <c r="B77" i="95"/>
  <c r="AF76" i="95"/>
  <c r="AE76" i="95"/>
  <c r="AD76" i="95"/>
  <c r="AC76" i="95"/>
  <c r="AB76" i="95"/>
  <c r="AA76" i="95"/>
  <c r="Z76" i="95"/>
  <c r="Y76" i="95"/>
  <c r="V76" i="95"/>
  <c r="W76" i="95"/>
  <c r="X76" i="95"/>
  <c r="S76" i="95"/>
  <c r="R76" i="95"/>
  <c r="Q76" i="95"/>
  <c r="P76" i="95"/>
  <c r="O76" i="95"/>
  <c r="N76" i="95"/>
  <c r="M76" i="95"/>
  <c r="L76" i="95"/>
  <c r="K76" i="95"/>
  <c r="G68" i="95"/>
  <c r="C54" i="95"/>
  <c r="C73" i="95"/>
  <c r="C55" i="95"/>
  <c r="C74" i="95"/>
  <c r="D73" i="95"/>
  <c r="H53" i="95"/>
  <c r="E72" i="95"/>
  <c r="F72" i="95"/>
  <c r="H54" i="95"/>
  <c r="E73" i="95"/>
  <c r="F73" i="95"/>
  <c r="B76" i="95"/>
  <c r="AF75" i="95"/>
  <c r="AE75" i="95"/>
  <c r="AD75" i="95"/>
  <c r="AC75" i="95"/>
  <c r="AB75" i="95"/>
  <c r="AA75" i="95"/>
  <c r="Z75" i="95"/>
  <c r="Y75" i="95"/>
  <c r="V75" i="95"/>
  <c r="W75" i="95"/>
  <c r="X75" i="95"/>
  <c r="S75" i="95"/>
  <c r="R75" i="95"/>
  <c r="Q75" i="95"/>
  <c r="P75" i="95"/>
  <c r="O75" i="95"/>
  <c r="N75" i="95"/>
  <c r="M75" i="95"/>
  <c r="L75" i="95"/>
  <c r="K75" i="95"/>
  <c r="B75" i="95"/>
  <c r="AF74" i="95"/>
  <c r="AE74" i="95"/>
  <c r="AD74" i="95"/>
  <c r="AC74" i="95"/>
  <c r="AB74" i="95"/>
  <c r="AA74" i="95"/>
  <c r="Z74" i="95"/>
  <c r="Y74" i="95"/>
  <c r="V74" i="95"/>
  <c r="W74" i="95"/>
  <c r="X74" i="95"/>
  <c r="S74" i="95"/>
  <c r="R74" i="95"/>
  <c r="Q74" i="95"/>
  <c r="P74" i="95"/>
  <c r="O74" i="95"/>
  <c r="N74" i="95"/>
  <c r="M74" i="95"/>
  <c r="L74" i="95"/>
  <c r="K74" i="95"/>
  <c r="H55" i="95"/>
  <c r="E74" i="95"/>
  <c r="B55" i="95"/>
  <c r="B74" i="95"/>
  <c r="AF73" i="95"/>
  <c r="AE73" i="95"/>
  <c r="AD73" i="95"/>
  <c r="AC73" i="95"/>
  <c r="AB73" i="95"/>
  <c r="AA73" i="95"/>
  <c r="Z73" i="95"/>
  <c r="Y73" i="95"/>
  <c r="V73" i="95"/>
  <c r="W73" i="95"/>
  <c r="X73" i="95"/>
  <c r="S73" i="95"/>
  <c r="R73" i="95"/>
  <c r="Q73" i="95"/>
  <c r="P73" i="95"/>
  <c r="O73" i="95"/>
  <c r="N73" i="95"/>
  <c r="M73" i="95"/>
  <c r="L73" i="95"/>
  <c r="K73" i="95"/>
  <c r="B54" i="95"/>
  <c r="B73" i="95"/>
  <c r="AF72" i="95"/>
  <c r="AE72" i="95"/>
  <c r="AD72" i="95"/>
  <c r="AC72" i="95"/>
  <c r="AB72" i="95"/>
  <c r="AA72" i="95"/>
  <c r="Z72" i="95"/>
  <c r="Y72" i="95"/>
  <c r="V72" i="95"/>
  <c r="W72" i="95"/>
  <c r="X72" i="95"/>
  <c r="S72" i="95"/>
  <c r="R72" i="95"/>
  <c r="Q72" i="95"/>
  <c r="P72" i="95"/>
  <c r="O72" i="95"/>
  <c r="N72" i="95"/>
  <c r="M72" i="95"/>
  <c r="L72" i="95"/>
  <c r="K72" i="95"/>
  <c r="C53" i="95"/>
  <c r="C72" i="95"/>
  <c r="D72" i="95"/>
  <c r="B53" i="95"/>
  <c r="B72" i="95"/>
  <c r="AF71" i="95"/>
  <c r="AE71" i="95"/>
  <c r="AD71" i="95"/>
  <c r="AC71" i="95"/>
  <c r="AB71" i="95"/>
  <c r="AA71" i="95"/>
  <c r="Z71" i="95"/>
  <c r="Y71" i="95"/>
  <c r="V71" i="95"/>
  <c r="W71" i="95"/>
  <c r="X71" i="95"/>
  <c r="S71" i="95"/>
  <c r="R71" i="95"/>
  <c r="Q71" i="95"/>
  <c r="P71" i="95"/>
  <c r="O71" i="95"/>
  <c r="N71" i="95"/>
  <c r="M71" i="95"/>
  <c r="L71" i="95"/>
  <c r="K71" i="95"/>
  <c r="AF70" i="95"/>
  <c r="AE70" i="95"/>
  <c r="AD70" i="95"/>
  <c r="AC70" i="95"/>
  <c r="AB70" i="95"/>
  <c r="AA70" i="95"/>
  <c r="Z70" i="95"/>
  <c r="Y70" i="95"/>
  <c r="V70" i="95"/>
  <c r="W70" i="95"/>
  <c r="X70" i="95"/>
  <c r="S70" i="95"/>
  <c r="R70" i="95"/>
  <c r="Q70" i="95"/>
  <c r="P70" i="95"/>
  <c r="O70" i="95"/>
  <c r="N70" i="95"/>
  <c r="M70" i="95"/>
  <c r="L70" i="95"/>
  <c r="K70" i="95"/>
  <c r="G66" i="95"/>
  <c r="AF69" i="95"/>
  <c r="AE69" i="95"/>
  <c r="AD69" i="95"/>
  <c r="AC69" i="95"/>
  <c r="AB69" i="95"/>
  <c r="AA69" i="95"/>
  <c r="Z69" i="95"/>
  <c r="Y69" i="95"/>
  <c r="V69" i="95"/>
  <c r="W69" i="95"/>
  <c r="X69" i="95"/>
  <c r="S69" i="95"/>
  <c r="R69" i="95"/>
  <c r="Q69" i="95"/>
  <c r="P69" i="95"/>
  <c r="O69" i="95"/>
  <c r="N69" i="95"/>
  <c r="M69" i="95"/>
  <c r="L69" i="95"/>
  <c r="K69" i="95"/>
  <c r="AF68" i="95"/>
  <c r="AE68" i="95"/>
  <c r="AD68" i="95"/>
  <c r="AC68" i="95"/>
  <c r="AB68" i="95"/>
  <c r="AA68" i="95"/>
  <c r="Z68" i="95"/>
  <c r="Y68" i="95"/>
  <c r="V68" i="95"/>
  <c r="W68" i="95"/>
  <c r="X68" i="95"/>
  <c r="S68" i="95"/>
  <c r="R68" i="95"/>
  <c r="Q68" i="95"/>
  <c r="P68" i="95"/>
  <c r="O68" i="95"/>
  <c r="N68" i="95"/>
  <c r="M68" i="95"/>
  <c r="L68" i="95"/>
  <c r="K68" i="95"/>
  <c r="AF67" i="95"/>
  <c r="AE67" i="95"/>
  <c r="AD67" i="95"/>
  <c r="AC67" i="95"/>
  <c r="AB67" i="95"/>
  <c r="AA67" i="95"/>
  <c r="Z67" i="95"/>
  <c r="Y67" i="95"/>
  <c r="V67" i="95"/>
  <c r="W67" i="95"/>
  <c r="X67" i="95"/>
  <c r="S67" i="95"/>
  <c r="R67" i="95"/>
  <c r="Q67" i="95"/>
  <c r="P67" i="95"/>
  <c r="O67" i="95"/>
  <c r="N67" i="95"/>
  <c r="M67" i="95"/>
  <c r="L67" i="95"/>
  <c r="K67" i="95"/>
  <c r="G53" i="95"/>
  <c r="C56" i="95"/>
  <c r="B56" i="95"/>
  <c r="C57" i="95"/>
  <c r="B57" i="95"/>
  <c r="E57" i="95"/>
  <c r="G57" i="95"/>
  <c r="C58" i="95"/>
  <c r="B58" i="95"/>
  <c r="C59" i="95"/>
  <c r="B59" i="95"/>
  <c r="C60" i="95"/>
  <c r="B60" i="95"/>
  <c r="C61" i="95"/>
  <c r="B61" i="95"/>
  <c r="E56" i="95"/>
  <c r="G56" i="95"/>
  <c r="E58" i="95"/>
  <c r="G58" i="95"/>
  <c r="E59" i="95"/>
  <c r="G59" i="95"/>
  <c r="E60" i="95"/>
  <c r="G60" i="95"/>
  <c r="E61" i="95"/>
  <c r="G61" i="95"/>
  <c r="F53" i="95"/>
  <c r="B62" i="95"/>
  <c r="B63" i="95"/>
  <c r="B64" i="95"/>
  <c r="G64" i="95"/>
  <c r="F54" i="95"/>
  <c r="F55" i="95"/>
  <c r="H66" i="95"/>
  <c r="H67" i="95"/>
  <c r="G67" i="95"/>
  <c r="B65" i="95"/>
  <c r="B66" i="95"/>
  <c r="F65" i="95"/>
  <c r="F66" i="95"/>
  <c r="F67" i="95"/>
  <c r="B67" i="95"/>
  <c r="AF66" i="95"/>
  <c r="AE66" i="95"/>
  <c r="AD66" i="95"/>
  <c r="AC66" i="95"/>
  <c r="AB66" i="95"/>
  <c r="AA66" i="95"/>
  <c r="Z66" i="95"/>
  <c r="Y66" i="95"/>
  <c r="V66" i="95"/>
  <c r="W66" i="95"/>
  <c r="X66" i="95"/>
  <c r="S66" i="95"/>
  <c r="R66" i="95"/>
  <c r="Q66" i="95"/>
  <c r="P66" i="95"/>
  <c r="O66" i="95"/>
  <c r="N66" i="95"/>
  <c r="M66" i="95"/>
  <c r="L66" i="95"/>
  <c r="K66" i="95"/>
  <c r="C66" i="95"/>
  <c r="AF65" i="95"/>
  <c r="AE65" i="95"/>
  <c r="AD65" i="95"/>
  <c r="AC65" i="95"/>
  <c r="AB65" i="95"/>
  <c r="AA65" i="95"/>
  <c r="Z65" i="95"/>
  <c r="Y65" i="95"/>
  <c r="V65" i="95"/>
  <c r="W65" i="95"/>
  <c r="X65" i="95"/>
  <c r="S65" i="95"/>
  <c r="R65" i="95"/>
  <c r="Q65" i="95"/>
  <c r="P65" i="95"/>
  <c r="O65" i="95"/>
  <c r="N65" i="95"/>
  <c r="M65" i="95"/>
  <c r="L65" i="95"/>
  <c r="K65" i="95"/>
  <c r="H65" i="95"/>
  <c r="G65" i="95"/>
  <c r="C65" i="95"/>
  <c r="AF64" i="95"/>
  <c r="AE64" i="95"/>
  <c r="AD64" i="95"/>
  <c r="AC64" i="95"/>
  <c r="AB64" i="95"/>
  <c r="AA64" i="95"/>
  <c r="Z64" i="95"/>
  <c r="Y64" i="95"/>
  <c r="V64" i="95"/>
  <c r="W64" i="95"/>
  <c r="X64" i="95"/>
  <c r="S64" i="95"/>
  <c r="R64" i="95"/>
  <c r="Q64" i="95"/>
  <c r="P64" i="95"/>
  <c r="O64" i="95"/>
  <c r="N64" i="95"/>
  <c r="M64" i="95"/>
  <c r="L64" i="95"/>
  <c r="K64" i="95"/>
  <c r="E64" i="95"/>
  <c r="C64" i="95"/>
  <c r="AF63" i="95"/>
  <c r="AE63" i="95"/>
  <c r="AD63" i="95"/>
  <c r="AC63" i="95"/>
  <c r="AB63" i="95"/>
  <c r="AA63" i="95"/>
  <c r="Z63" i="95"/>
  <c r="Y63" i="95"/>
  <c r="V63" i="95"/>
  <c r="W63" i="95"/>
  <c r="X63" i="95"/>
  <c r="S63" i="95"/>
  <c r="R63" i="95"/>
  <c r="Q63" i="95"/>
  <c r="P63" i="95"/>
  <c r="O63" i="95"/>
  <c r="N63" i="95"/>
  <c r="M63" i="95"/>
  <c r="L63" i="95"/>
  <c r="K63" i="95"/>
  <c r="D53" i="95"/>
  <c r="E53" i="95"/>
  <c r="D54" i="95"/>
  <c r="E54" i="95"/>
  <c r="D55" i="95"/>
  <c r="E55" i="95"/>
  <c r="D63" i="95"/>
  <c r="C63" i="95"/>
  <c r="AF62" i="95"/>
  <c r="AE62" i="95"/>
  <c r="AD62" i="95"/>
  <c r="AC62" i="95"/>
  <c r="AB62" i="95"/>
  <c r="AA62" i="95"/>
  <c r="Z62" i="95"/>
  <c r="Y62" i="95"/>
  <c r="V62" i="95"/>
  <c r="W62" i="95"/>
  <c r="X62" i="95"/>
  <c r="S62" i="95"/>
  <c r="R62" i="95"/>
  <c r="Q62" i="95"/>
  <c r="P62" i="95"/>
  <c r="O62" i="95"/>
  <c r="N62" i="95"/>
  <c r="M62" i="95"/>
  <c r="L62" i="95"/>
  <c r="K62" i="95"/>
  <c r="AF61" i="95"/>
  <c r="AE61" i="95"/>
  <c r="AD61" i="95"/>
  <c r="AC61" i="95"/>
  <c r="AB61" i="95"/>
  <c r="AA61" i="95"/>
  <c r="Z61" i="95"/>
  <c r="Y61" i="95"/>
  <c r="V61" i="95"/>
  <c r="W61" i="95"/>
  <c r="X61" i="95"/>
  <c r="S61" i="95"/>
  <c r="R61" i="95"/>
  <c r="Q61" i="95"/>
  <c r="P61" i="95"/>
  <c r="O61" i="95"/>
  <c r="N61" i="95"/>
  <c r="M61" i="95"/>
  <c r="L61" i="95"/>
  <c r="K61" i="95"/>
  <c r="H61" i="95"/>
  <c r="AF60" i="95"/>
  <c r="AE60" i="95"/>
  <c r="AD60" i="95"/>
  <c r="AC60" i="95"/>
  <c r="AB60" i="95"/>
  <c r="AA60" i="95"/>
  <c r="Z60" i="95"/>
  <c r="Y60" i="95"/>
  <c r="V60" i="95"/>
  <c r="W60" i="95"/>
  <c r="X60" i="95"/>
  <c r="S60" i="95"/>
  <c r="R60" i="95"/>
  <c r="Q60" i="95"/>
  <c r="P60" i="95"/>
  <c r="O60" i="95"/>
  <c r="N60" i="95"/>
  <c r="M60" i="95"/>
  <c r="L60" i="95"/>
  <c r="K60" i="95"/>
  <c r="H60" i="95"/>
  <c r="AF59" i="95"/>
  <c r="AE59" i="95"/>
  <c r="AD59" i="95"/>
  <c r="AC59" i="95"/>
  <c r="AB59" i="95"/>
  <c r="AA59" i="95"/>
  <c r="Z59" i="95"/>
  <c r="Y59" i="95"/>
  <c r="V59" i="95"/>
  <c r="W59" i="95"/>
  <c r="X59" i="95"/>
  <c r="S59" i="95"/>
  <c r="R59" i="95"/>
  <c r="Q59" i="95"/>
  <c r="P59" i="95"/>
  <c r="O59" i="95"/>
  <c r="N59" i="95"/>
  <c r="M59" i="95"/>
  <c r="L59" i="95"/>
  <c r="K59" i="95"/>
  <c r="H59" i="95"/>
  <c r="AF58" i="95"/>
  <c r="AE58" i="95"/>
  <c r="AD58" i="95"/>
  <c r="AC58" i="95"/>
  <c r="AB58" i="95"/>
  <c r="AA58" i="95"/>
  <c r="Z58" i="95"/>
  <c r="Y58" i="95"/>
  <c r="V58" i="95"/>
  <c r="W58" i="95"/>
  <c r="X58" i="95"/>
  <c r="S58" i="95"/>
  <c r="R58" i="95"/>
  <c r="Q58" i="95"/>
  <c r="P58" i="95"/>
  <c r="O58" i="95"/>
  <c r="N58" i="95"/>
  <c r="M58" i="95"/>
  <c r="L58" i="95"/>
  <c r="K58" i="95"/>
  <c r="H58" i="95"/>
  <c r="AF57" i="95"/>
  <c r="AE57" i="95"/>
  <c r="AD57" i="95"/>
  <c r="AC57" i="95"/>
  <c r="AB57" i="95"/>
  <c r="AA57" i="95"/>
  <c r="Z57" i="95"/>
  <c r="Y57" i="95"/>
  <c r="V57" i="95"/>
  <c r="W57" i="95"/>
  <c r="X57" i="95"/>
  <c r="S57" i="95"/>
  <c r="R57" i="95"/>
  <c r="Q57" i="95"/>
  <c r="P57" i="95"/>
  <c r="O57" i="95"/>
  <c r="N57" i="95"/>
  <c r="M57" i="95"/>
  <c r="L57" i="95"/>
  <c r="K57" i="95"/>
  <c r="H57" i="95"/>
  <c r="AF56" i="95"/>
  <c r="AE56" i="95"/>
  <c r="AD56" i="95"/>
  <c r="AC56" i="95"/>
  <c r="AB56" i="95"/>
  <c r="AA56" i="95"/>
  <c r="Z56" i="95"/>
  <c r="Y56" i="95"/>
  <c r="V56" i="95"/>
  <c r="W56" i="95"/>
  <c r="X56" i="95"/>
  <c r="S56" i="95"/>
  <c r="R56" i="95"/>
  <c r="Q56" i="95"/>
  <c r="P56" i="95"/>
  <c r="O56" i="95"/>
  <c r="N56" i="95"/>
  <c r="M56" i="95"/>
  <c r="L56" i="95"/>
  <c r="K56" i="95"/>
  <c r="H56" i="95"/>
  <c r="AF55" i="95"/>
  <c r="AE55" i="95"/>
  <c r="AD55" i="95"/>
  <c r="AC55" i="95"/>
  <c r="AB55" i="95"/>
  <c r="AA55" i="95"/>
  <c r="Z55" i="95"/>
  <c r="Y55" i="95"/>
  <c r="V55" i="95"/>
  <c r="W55" i="95"/>
  <c r="X55" i="95"/>
  <c r="S55" i="95"/>
  <c r="R55" i="95"/>
  <c r="Q55" i="95"/>
  <c r="P55" i="95"/>
  <c r="O55" i="95"/>
  <c r="N55" i="95"/>
  <c r="M55" i="95"/>
  <c r="L55" i="95"/>
  <c r="K55" i="95"/>
  <c r="AF54" i="95"/>
  <c r="AE54" i="95"/>
  <c r="AD54" i="95"/>
  <c r="AC54" i="95"/>
  <c r="AB54" i="95"/>
  <c r="AA54" i="95"/>
  <c r="Z54" i="95"/>
  <c r="Y54" i="95"/>
  <c r="V54" i="95"/>
  <c r="W54" i="95"/>
  <c r="X54" i="95"/>
  <c r="S54" i="95"/>
  <c r="R54" i="95"/>
  <c r="Q54" i="95"/>
  <c r="P54" i="95"/>
  <c r="O54" i="95"/>
  <c r="N54" i="95"/>
  <c r="M54" i="95"/>
  <c r="L54" i="95"/>
  <c r="K54" i="95"/>
  <c r="AF53" i="95"/>
  <c r="AE53" i="95"/>
  <c r="AD53" i="95"/>
  <c r="AC53" i="95"/>
  <c r="AB53" i="95"/>
  <c r="AA53" i="95"/>
  <c r="Z53" i="95"/>
  <c r="Y53" i="95"/>
  <c r="V53" i="95"/>
  <c r="W53" i="95"/>
  <c r="X53" i="95"/>
  <c r="S53" i="95"/>
  <c r="R53" i="95"/>
  <c r="Q53" i="95"/>
  <c r="P53" i="95"/>
  <c r="O53" i="95"/>
  <c r="N53" i="95"/>
  <c r="M53" i="95"/>
  <c r="L53" i="95"/>
  <c r="K53" i="95"/>
  <c r="Y52" i="95"/>
  <c r="Z52" i="95"/>
  <c r="AA52" i="95"/>
  <c r="AB52" i="95"/>
  <c r="AC52" i="95"/>
  <c r="AD52" i="95"/>
  <c r="AE52" i="95"/>
  <c r="AF52" i="95"/>
  <c r="V52" i="95"/>
  <c r="W52" i="95"/>
  <c r="X52" i="95"/>
  <c r="S52" i="95"/>
  <c r="AG52" i="95"/>
  <c r="R52" i="95"/>
  <c r="Q52" i="95"/>
  <c r="P52" i="95"/>
  <c r="O52" i="95"/>
  <c r="N52" i="95"/>
  <c r="M52" i="95"/>
  <c r="L52" i="95"/>
  <c r="K52" i="95"/>
  <c r="B51" i="95"/>
  <c r="A51" i="94"/>
  <c r="B101" i="94"/>
  <c r="B96" i="94"/>
  <c r="B97" i="94"/>
  <c r="B98" i="94"/>
  <c r="B99" i="94"/>
  <c r="B100" i="94"/>
  <c r="D101" i="94"/>
  <c r="E101" i="94"/>
  <c r="B94" i="94"/>
  <c r="C101" i="94"/>
  <c r="F101" i="94"/>
  <c r="D100" i="94"/>
  <c r="E100" i="94"/>
  <c r="C100" i="94"/>
  <c r="F100" i="94"/>
  <c r="D99" i="94"/>
  <c r="E99" i="94"/>
  <c r="C99" i="94"/>
  <c r="F99" i="94"/>
  <c r="D98" i="94"/>
  <c r="E98" i="94"/>
  <c r="C98" i="94"/>
  <c r="F98" i="94"/>
  <c r="D97" i="94"/>
  <c r="E97" i="94"/>
  <c r="C97" i="94"/>
  <c r="F97" i="94"/>
  <c r="D96" i="94"/>
  <c r="E96" i="94"/>
  <c r="B55" i="94"/>
  <c r="C96" i="94"/>
  <c r="F96" i="94"/>
  <c r="G96" i="94"/>
  <c r="B95" i="94"/>
  <c r="C77" i="94"/>
  <c r="E77" i="94"/>
  <c r="F77" i="94"/>
  <c r="G77" i="94"/>
  <c r="D77" i="94"/>
  <c r="B79" i="94"/>
  <c r="H77" i="94"/>
  <c r="B78" i="94"/>
  <c r="C78" i="94"/>
  <c r="C79" i="94"/>
  <c r="D79" i="94"/>
  <c r="D80" i="94"/>
  <c r="B81" i="94"/>
  <c r="B80" i="94"/>
  <c r="C80" i="94"/>
  <c r="C81" i="94"/>
  <c r="D81" i="94"/>
  <c r="B83" i="94"/>
  <c r="B82" i="94"/>
  <c r="C82" i="94"/>
  <c r="C83" i="94"/>
  <c r="D83" i="94"/>
  <c r="B85" i="94"/>
  <c r="B84" i="94"/>
  <c r="C84" i="94"/>
  <c r="C85" i="94"/>
  <c r="D85" i="94"/>
  <c r="B87" i="94"/>
  <c r="B86" i="94"/>
  <c r="C86" i="94"/>
  <c r="C87" i="94"/>
  <c r="D87" i="94"/>
  <c r="D92" i="94"/>
  <c r="B89" i="94"/>
  <c r="B88" i="94"/>
  <c r="C88" i="94"/>
  <c r="C89" i="94"/>
  <c r="D89" i="94"/>
  <c r="B91" i="94"/>
  <c r="B90" i="94"/>
  <c r="C90" i="94"/>
  <c r="C91" i="94"/>
  <c r="D91" i="94"/>
  <c r="E92" i="94"/>
  <c r="C92" i="94"/>
  <c r="F92" i="94"/>
  <c r="S91" i="94"/>
  <c r="R91" i="94"/>
  <c r="Q91" i="94"/>
  <c r="P91" i="94"/>
  <c r="O91" i="94"/>
  <c r="N91" i="94"/>
  <c r="M91" i="94"/>
  <c r="L91" i="94"/>
  <c r="K91" i="94"/>
  <c r="H91" i="94"/>
  <c r="G91" i="94"/>
  <c r="S90" i="94"/>
  <c r="R90" i="94"/>
  <c r="Q90" i="94"/>
  <c r="P90" i="94"/>
  <c r="O90" i="94"/>
  <c r="N90" i="94"/>
  <c r="M90" i="94"/>
  <c r="L90" i="94"/>
  <c r="K90" i="94"/>
  <c r="S89" i="94"/>
  <c r="R89" i="94"/>
  <c r="Q89" i="94"/>
  <c r="P89" i="94"/>
  <c r="O89" i="94"/>
  <c r="N89" i="94"/>
  <c r="M89" i="94"/>
  <c r="L89" i="94"/>
  <c r="K89" i="94"/>
  <c r="H89" i="94"/>
  <c r="H88" i="94"/>
  <c r="G89" i="94"/>
  <c r="S88" i="94"/>
  <c r="R88" i="94"/>
  <c r="Q88" i="94"/>
  <c r="P88" i="94"/>
  <c r="O88" i="94"/>
  <c r="N88" i="94"/>
  <c r="M88" i="94"/>
  <c r="L88" i="94"/>
  <c r="K88" i="94"/>
  <c r="S87" i="94"/>
  <c r="R87" i="94"/>
  <c r="Q87" i="94"/>
  <c r="P87" i="94"/>
  <c r="O87" i="94"/>
  <c r="N87" i="94"/>
  <c r="M87" i="94"/>
  <c r="L87" i="94"/>
  <c r="K87" i="94"/>
  <c r="H87" i="94"/>
  <c r="G87" i="94"/>
  <c r="S86" i="94"/>
  <c r="R86" i="94"/>
  <c r="Q86" i="94"/>
  <c r="P86" i="94"/>
  <c r="O86" i="94"/>
  <c r="N86" i="94"/>
  <c r="M86" i="94"/>
  <c r="L86" i="94"/>
  <c r="K86" i="94"/>
  <c r="S85" i="94"/>
  <c r="R85" i="94"/>
  <c r="Q85" i="94"/>
  <c r="P85" i="94"/>
  <c r="O85" i="94"/>
  <c r="N85" i="94"/>
  <c r="M85" i="94"/>
  <c r="L85" i="94"/>
  <c r="K85" i="94"/>
  <c r="H85" i="94"/>
  <c r="E85" i="94"/>
  <c r="G85" i="94"/>
  <c r="S84" i="94"/>
  <c r="R84" i="94"/>
  <c r="Q84" i="94"/>
  <c r="P84" i="94"/>
  <c r="O84" i="94"/>
  <c r="N84" i="94"/>
  <c r="M84" i="94"/>
  <c r="L84" i="94"/>
  <c r="K84" i="94"/>
  <c r="S83" i="94"/>
  <c r="R83" i="94"/>
  <c r="Q83" i="94"/>
  <c r="P83" i="94"/>
  <c r="O83" i="94"/>
  <c r="N83" i="94"/>
  <c r="M83" i="94"/>
  <c r="L83" i="94"/>
  <c r="K83" i="94"/>
  <c r="H83" i="94"/>
  <c r="G83" i="94"/>
  <c r="S82" i="94"/>
  <c r="R82" i="94"/>
  <c r="Q82" i="94"/>
  <c r="P82" i="94"/>
  <c r="O82" i="94"/>
  <c r="N82" i="94"/>
  <c r="M82" i="94"/>
  <c r="L82" i="94"/>
  <c r="K82" i="94"/>
  <c r="S81" i="94"/>
  <c r="R81" i="94"/>
  <c r="Q81" i="94"/>
  <c r="P81" i="94"/>
  <c r="O81" i="94"/>
  <c r="N81" i="94"/>
  <c r="M81" i="94"/>
  <c r="L81" i="94"/>
  <c r="K81" i="94"/>
  <c r="H81" i="94"/>
  <c r="G81" i="94"/>
  <c r="H63" i="94"/>
  <c r="AF80" i="94"/>
  <c r="AE80" i="94"/>
  <c r="AD80" i="94"/>
  <c r="AC80" i="94"/>
  <c r="AB80" i="94"/>
  <c r="AA80" i="94"/>
  <c r="Z80" i="94"/>
  <c r="Y80" i="94"/>
  <c r="V80" i="94"/>
  <c r="W80" i="94"/>
  <c r="X80" i="94"/>
  <c r="S80" i="94"/>
  <c r="R80" i="94"/>
  <c r="Q80" i="94"/>
  <c r="P80" i="94"/>
  <c r="O80" i="94"/>
  <c r="N80" i="94"/>
  <c r="M80" i="94"/>
  <c r="L80" i="94"/>
  <c r="K80" i="94"/>
  <c r="AF79" i="94"/>
  <c r="AE79" i="94"/>
  <c r="AD79" i="94"/>
  <c r="AC79" i="94"/>
  <c r="AB79" i="94"/>
  <c r="AA79" i="94"/>
  <c r="Z79" i="94"/>
  <c r="Y79" i="94"/>
  <c r="V79" i="94"/>
  <c r="W79" i="94"/>
  <c r="X79" i="94"/>
  <c r="S79" i="94"/>
  <c r="R79" i="94"/>
  <c r="Q79" i="94"/>
  <c r="P79" i="94"/>
  <c r="O79" i="94"/>
  <c r="N79" i="94"/>
  <c r="M79" i="94"/>
  <c r="L79" i="94"/>
  <c r="K79" i="94"/>
  <c r="H79" i="94"/>
  <c r="G79" i="94"/>
  <c r="AF78" i="94"/>
  <c r="AE78" i="94"/>
  <c r="AD78" i="94"/>
  <c r="AC78" i="94"/>
  <c r="AB78" i="94"/>
  <c r="AA78" i="94"/>
  <c r="Z78" i="94"/>
  <c r="Y78" i="94"/>
  <c r="V78" i="94"/>
  <c r="W78" i="94"/>
  <c r="X78" i="94"/>
  <c r="S78" i="94"/>
  <c r="R78" i="94"/>
  <c r="Q78" i="94"/>
  <c r="P78" i="94"/>
  <c r="O78" i="94"/>
  <c r="N78" i="94"/>
  <c r="M78" i="94"/>
  <c r="L78" i="94"/>
  <c r="K78" i="94"/>
  <c r="AF77" i="94"/>
  <c r="AE77" i="94"/>
  <c r="AD77" i="94"/>
  <c r="AC77" i="94"/>
  <c r="AB77" i="94"/>
  <c r="AA77" i="94"/>
  <c r="Z77" i="94"/>
  <c r="Y77" i="94"/>
  <c r="V77" i="94"/>
  <c r="W77" i="94"/>
  <c r="X77" i="94"/>
  <c r="S77" i="94"/>
  <c r="R77" i="94"/>
  <c r="Q77" i="94"/>
  <c r="P77" i="94"/>
  <c r="O77" i="94"/>
  <c r="N77" i="94"/>
  <c r="M77" i="94"/>
  <c r="L77" i="94"/>
  <c r="K77" i="94"/>
  <c r="B77" i="94"/>
  <c r="AF76" i="94"/>
  <c r="AE76" i="94"/>
  <c r="AD76" i="94"/>
  <c r="AC76" i="94"/>
  <c r="AB76" i="94"/>
  <c r="AA76" i="94"/>
  <c r="Z76" i="94"/>
  <c r="Y76" i="94"/>
  <c r="V76" i="94"/>
  <c r="W76" i="94"/>
  <c r="X76" i="94"/>
  <c r="S76" i="94"/>
  <c r="R76" i="94"/>
  <c r="Q76" i="94"/>
  <c r="P76" i="94"/>
  <c r="O76" i="94"/>
  <c r="N76" i="94"/>
  <c r="M76" i="94"/>
  <c r="L76" i="94"/>
  <c r="K76" i="94"/>
  <c r="G68" i="94"/>
  <c r="C54" i="94"/>
  <c r="C73" i="94"/>
  <c r="C55" i="94"/>
  <c r="C74" i="94"/>
  <c r="D73" i="94"/>
  <c r="H53" i="94"/>
  <c r="E72" i="94"/>
  <c r="F72" i="94"/>
  <c r="H54" i="94"/>
  <c r="E73" i="94"/>
  <c r="F73" i="94"/>
  <c r="B76" i="94"/>
  <c r="AF75" i="94"/>
  <c r="AE75" i="94"/>
  <c r="AD75" i="94"/>
  <c r="AC75" i="94"/>
  <c r="AB75" i="94"/>
  <c r="AA75" i="94"/>
  <c r="Z75" i="94"/>
  <c r="Y75" i="94"/>
  <c r="V75" i="94"/>
  <c r="W75" i="94"/>
  <c r="X75" i="94"/>
  <c r="S75" i="94"/>
  <c r="R75" i="94"/>
  <c r="Q75" i="94"/>
  <c r="P75" i="94"/>
  <c r="O75" i="94"/>
  <c r="N75" i="94"/>
  <c r="M75" i="94"/>
  <c r="L75" i="94"/>
  <c r="K75" i="94"/>
  <c r="B75" i="94"/>
  <c r="AF74" i="94"/>
  <c r="AE74" i="94"/>
  <c r="AD74" i="94"/>
  <c r="AC74" i="94"/>
  <c r="AB74" i="94"/>
  <c r="AA74" i="94"/>
  <c r="Z74" i="94"/>
  <c r="Y74" i="94"/>
  <c r="V74" i="94"/>
  <c r="W74" i="94"/>
  <c r="X74" i="94"/>
  <c r="S74" i="94"/>
  <c r="R74" i="94"/>
  <c r="Q74" i="94"/>
  <c r="P74" i="94"/>
  <c r="O74" i="94"/>
  <c r="N74" i="94"/>
  <c r="M74" i="94"/>
  <c r="L74" i="94"/>
  <c r="K74" i="94"/>
  <c r="H55" i="94"/>
  <c r="E74" i="94"/>
  <c r="B74" i="94"/>
  <c r="AF73" i="94"/>
  <c r="AE73" i="94"/>
  <c r="AD73" i="94"/>
  <c r="AC73" i="94"/>
  <c r="AB73" i="94"/>
  <c r="AA73" i="94"/>
  <c r="Z73" i="94"/>
  <c r="Y73" i="94"/>
  <c r="V73" i="94"/>
  <c r="W73" i="94"/>
  <c r="X73" i="94"/>
  <c r="S73" i="94"/>
  <c r="R73" i="94"/>
  <c r="Q73" i="94"/>
  <c r="P73" i="94"/>
  <c r="O73" i="94"/>
  <c r="N73" i="94"/>
  <c r="M73" i="94"/>
  <c r="L73" i="94"/>
  <c r="K73" i="94"/>
  <c r="B54" i="94"/>
  <c r="B73" i="94"/>
  <c r="AF72" i="94"/>
  <c r="AE72" i="94"/>
  <c r="AD72" i="94"/>
  <c r="AC72" i="94"/>
  <c r="AB72" i="94"/>
  <c r="AA72" i="94"/>
  <c r="Z72" i="94"/>
  <c r="Y72" i="94"/>
  <c r="V72" i="94"/>
  <c r="W72" i="94"/>
  <c r="X72" i="94"/>
  <c r="S72" i="94"/>
  <c r="R72" i="94"/>
  <c r="Q72" i="94"/>
  <c r="P72" i="94"/>
  <c r="O72" i="94"/>
  <c r="N72" i="94"/>
  <c r="M72" i="94"/>
  <c r="L72" i="94"/>
  <c r="K72" i="94"/>
  <c r="C53" i="94"/>
  <c r="C72" i="94"/>
  <c r="D72" i="94"/>
  <c r="B53" i="94"/>
  <c r="B72" i="94"/>
  <c r="AF71" i="94"/>
  <c r="AE71" i="94"/>
  <c r="AD71" i="94"/>
  <c r="AC71" i="94"/>
  <c r="AB71" i="94"/>
  <c r="AA71" i="94"/>
  <c r="Z71" i="94"/>
  <c r="Y71" i="94"/>
  <c r="V71" i="94"/>
  <c r="W71" i="94"/>
  <c r="X71" i="94"/>
  <c r="S71" i="94"/>
  <c r="R71" i="94"/>
  <c r="Q71" i="94"/>
  <c r="P71" i="94"/>
  <c r="O71" i="94"/>
  <c r="N71" i="94"/>
  <c r="M71" i="94"/>
  <c r="L71" i="94"/>
  <c r="K71" i="94"/>
  <c r="AF70" i="94"/>
  <c r="AE70" i="94"/>
  <c r="AD70" i="94"/>
  <c r="AC70" i="94"/>
  <c r="AB70" i="94"/>
  <c r="AA70" i="94"/>
  <c r="Z70" i="94"/>
  <c r="Y70" i="94"/>
  <c r="V70" i="94"/>
  <c r="W70" i="94"/>
  <c r="X70" i="94"/>
  <c r="S70" i="94"/>
  <c r="R70" i="94"/>
  <c r="Q70" i="94"/>
  <c r="P70" i="94"/>
  <c r="O70" i="94"/>
  <c r="N70" i="94"/>
  <c r="M70" i="94"/>
  <c r="L70" i="94"/>
  <c r="K70" i="94"/>
  <c r="G66" i="94"/>
  <c r="AF69" i="94"/>
  <c r="AE69" i="94"/>
  <c r="AD69" i="94"/>
  <c r="AC69" i="94"/>
  <c r="AB69" i="94"/>
  <c r="AA69" i="94"/>
  <c r="Z69" i="94"/>
  <c r="Y69" i="94"/>
  <c r="V69" i="94"/>
  <c r="W69" i="94"/>
  <c r="X69" i="94"/>
  <c r="S69" i="94"/>
  <c r="R69" i="94"/>
  <c r="Q69" i="94"/>
  <c r="P69" i="94"/>
  <c r="O69" i="94"/>
  <c r="N69" i="94"/>
  <c r="M69" i="94"/>
  <c r="L69" i="94"/>
  <c r="K69" i="94"/>
  <c r="AF68" i="94"/>
  <c r="AE68" i="94"/>
  <c r="AD68" i="94"/>
  <c r="AC68" i="94"/>
  <c r="AB68" i="94"/>
  <c r="AA68" i="94"/>
  <c r="Z68" i="94"/>
  <c r="Y68" i="94"/>
  <c r="V68" i="94"/>
  <c r="W68" i="94"/>
  <c r="X68" i="94"/>
  <c r="S68" i="94"/>
  <c r="R68" i="94"/>
  <c r="Q68" i="94"/>
  <c r="P68" i="94"/>
  <c r="O68" i="94"/>
  <c r="N68" i="94"/>
  <c r="M68" i="94"/>
  <c r="L68" i="94"/>
  <c r="K68" i="94"/>
  <c r="AF67" i="94"/>
  <c r="AE67" i="94"/>
  <c r="AD67" i="94"/>
  <c r="AC67" i="94"/>
  <c r="AB67" i="94"/>
  <c r="AA67" i="94"/>
  <c r="Z67" i="94"/>
  <c r="Y67" i="94"/>
  <c r="V67" i="94"/>
  <c r="W67" i="94"/>
  <c r="X67" i="94"/>
  <c r="S67" i="94"/>
  <c r="R67" i="94"/>
  <c r="Q67" i="94"/>
  <c r="P67" i="94"/>
  <c r="O67" i="94"/>
  <c r="N67" i="94"/>
  <c r="M67" i="94"/>
  <c r="L67" i="94"/>
  <c r="K67" i="94"/>
  <c r="G53" i="94"/>
  <c r="C56" i="94"/>
  <c r="B56" i="94"/>
  <c r="C57" i="94"/>
  <c r="B57" i="94"/>
  <c r="C58" i="94"/>
  <c r="B58" i="94"/>
  <c r="C59" i="94"/>
  <c r="B59" i="94"/>
  <c r="C60" i="94"/>
  <c r="B60" i="94"/>
  <c r="C61" i="94"/>
  <c r="B61" i="94"/>
  <c r="E56" i="94"/>
  <c r="G56" i="94"/>
  <c r="E57" i="94"/>
  <c r="G57" i="94"/>
  <c r="E58" i="94"/>
  <c r="G58" i="94"/>
  <c r="E59" i="94"/>
  <c r="G59" i="94"/>
  <c r="E60" i="94"/>
  <c r="G60" i="94"/>
  <c r="E61" i="94"/>
  <c r="G61" i="94"/>
  <c r="F53" i="94"/>
  <c r="B62" i="94"/>
  <c r="B63" i="94"/>
  <c r="B64" i="94"/>
  <c r="G64" i="94"/>
  <c r="F54" i="94"/>
  <c r="F55" i="94"/>
  <c r="H66" i="94"/>
  <c r="H67" i="94"/>
  <c r="G67" i="94"/>
  <c r="B65" i="94"/>
  <c r="B66" i="94"/>
  <c r="F65" i="94"/>
  <c r="F66" i="94"/>
  <c r="F67" i="94"/>
  <c r="B67" i="94"/>
  <c r="AF66" i="94"/>
  <c r="AE66" i="94"/>
  <c r="AD66" i="94"/>
  <c r="AC66" i="94"/>
  <c r="AB66" i="94"/>
  <c r="AA66" i="94"/>
  <c r="Z66" i="94"/>
  <c r="Y66" i="94"/>
  <c r="V66" i="94"/>
  <c r="W66" i="94"/>
  <c r="X66" i="94"/>
  <c r="S66" i="94"/>
  <c r="R66" i="94"/>
  <c r="Q66" i="94"/>
  <c r="P66" i="94"/>
  <c r="O66" i="94"/>
  <c r="N66" i="94"/>
  <c r="M66" i="94"/>
  <c r="L66" i="94"/>
  <c r="K66" i="94"/>
  <c r="C66" i="94"/>
  <c r="AF65" i="94"/>
  <c r="AE65" i="94"/>
  <c r="AD65" i="94"/>
  <c r="AC65" i="94"/>
  <c r="AB65" i="94"/>
  <c r="AA65" i="94"/>
  <c r="Z65" i="94"/>
  <c r="Y65" i="94"/>
  <c r="V65" i="94"/>
  <c r="W65" i="94"/>
  <c r="X65" i="94"/>
  <c r="S65" i="94"/>
  <c r="R65" i="94"/>
  <c r="Q65" i="94"/>
  <c r="P65" i="94"/>
  <c r="O65" i="94"/>
  <c r="N65" i="94"/>
  <c r="M65" i="94"/>
  <c r="L65" i="94"/>
  <c r="K65" i="94"/>
  <c r="H65" i="94"/>
  <c r="G65" i="94"/>
  <c r="C65" i="94"/>
  <c r="AF64" i="94"/>
  <c r="AE64" i="94"/>
  <c r="AD64" i="94"/>
  <c r="AC64" i="94"/>
  <c r="AB64" i="94"/>
  <c r="AA64" i="94"/>
  <c r="Z64" i="94"/>
  <c r="Y64" i="94"/>
  <c r="V64" i="94"/>
  <c r="W64" i="94"/>
  <c r="X64" i="94"/>
  <c r="S64" i="94"/>
  <c r="R64" i="94"/>
  <c r="Q64" i="94"/>
  <c r="P64" i="94"/>
  <c r="O64" i="94"/>
  <c r="N64" i="94"/>
  <c r="M64" i="94"/>
  <c r="L64" i="94"/>
  <c r="K64" i="94"/>
  <c r="E64" i="94"/>
  <c r="C64" i="94"/>
  <c r="AF63" i="94"/>
  <c r="AE63" i="94"/>
  <c r="AD63" i="94"/>
  <c r="AC63" i="94"/>
  <c r="AB63" i="94"/>
  <c r="AA63" i="94"/>
  <c r="Z63" i="94"/>
  <c r="Y63" i="94"/>
  <c r="V63" i="94"/>
  <c r="W63" i="94"/>
  <c r="X63" i="94"/>
  <c r="S63" i="94"/>
  <c r="R63" i="94"/>
  <c r="Q63" i="94"/>
  <c r="P63" i="94"/>
  <c r="O63" i="94"/>
  <c r="N63" i="94"/>
  <c r="M63" i="94"/>
  <c r="L63" i="94"/>
  <c r="K63" i="94"/>
  <c r="D53" i="94"/>
  <c r="E53" i="94"/>
  <c r="D54" i="94"/>
  <c r="E54" i="94"/>
  <c r="D55" i="94"/>
  <c r="E55" i="94"/>
  <c r="D63" i="94"/>
  <c r="C63" i="94"/>
  <c r="AF62" i="94"/>
  <c r="AE62" i="94"/>
  <c r="AD62" i="94"/>
  <c r="AC62" i="94"/>
  <c r="AB62" i="94"/>
  <c r="AA62" i="94"/>
  <c r="Z62" i="94"/>
  <c r="Y62" i="94"/>
  <c r="V62" i="94"/>
  <c r="W62" i="94"/>
  <c r="X62" i="94"/>
  <c r="S62" i="94"/>
  <c r="R62" i="94"/>
  <c r="Q62" i="94"/>
  <c r="P62" i="94"/>
  <c r="O62" i="94"/>
  <c r="N62" i="94"/>
  <c r="M62" i="94"/>
  <c r="L62" i="94"/>
  <c r="K62" i="94"/>
  <c r="AF61" i="94"/>
  <c r="AE61" i="94"/>
  <c r="AD61" i="94"/>
  <c r="AC61" i="94"/>
  <c r="AB61" i="94"/>
  <c r="AA61" i="94"/>
  <c r="Z61" i="94"/>
  <c r="Y61" i="94"/>
  <c r="V61" i="94"/>
  <c r="W61" i="94"/>
  <c r="X61" i="94"/>
  <c r="S61" i="94"/>
  <c r="R61" i="94"/>
  <c r="Q61" i="94"/>
  <c r="P61" i="94"/>
  <c r="O61" i="94"/>
  <c r="N61" i="94"/>
  <c r="M61" i="94"/>
  <c r="L61" i="94"/>
  <c r="K61" i="94"/>
  <c r="H61" i="94"/>
  <c r="AF60" i="94"/>
  <c r="AE60" i="94"/>
  <c r="AD60" i="94"/>
  <c r="AC60" i="94"/>
  <c r="AB60" i="94"/>
  <c r="AA60" i="94"/>
  <c r="Z60" i="94"/>
  <c r="Y60" i="94"/>
  <c r="V60" i="94"/>
  <c r="W60" i="94"/>
  <c r="X60" i="94"/>
  <c r="S60" i="94"/>
  <c r="R60" i="94"/>
  <c r="Q60" i="94"/>
  <c r="P60" i="94"/>
  <c r="O60" i="94"/>
  <c r="N60" i="94"/>
  <c r="M60" i="94"/>
  <c r="L60" i="94"/>
  <c r="K60" i="94"/>
  <c r="H60" i="94"/>
  <c r="AF59" i="94"/>
  <c r="AE59" i="94"/>
  <c r="AD59" i="94"/>
  <c r="AC59" i="94"/>
  <c r="AB59" i="94"/>
  <c r="AA59" i="94"/>
  <c r="Z59" i="94"/>
  <c r="Y59" i="94"/>
  <c r="V59" i="94"/>
  <c r="W59" i="94"/>
  <c r="X59" i="94"/>
  <c r="S59" i="94"/>
  <c r="R59" i="94"/>
  <c r="Q59" i="94"/>
  <c r="P59" i="94"/>
  <c r="O59" i="94"/>
  <c r="N59" i="94"/>
  <c r="M59" i="94"/>
  <c r="L59" i="94"/>
  <c r="K59" i="94"/>
  <c r="H59" i="94"/>
  <c r="AF58" i="94"/>
  <c r="AE58" i="94"/>
  <c r="AD58" i="94"/>
  <c r="AC58" i="94"/>
  <c r="AB58" i="94"/>
  <c r="AA58" i="94"/>
  <c r="Z58" i="94"/>
  <c r="Y58" i="94"/>
  <c r="V58" i="94"/>
  <c r="W58" i="94"/>
  <c r="X58" i="94"/>
  <c r="S58" i="94"/>
  <c r="R58" i="94"/>
  <c r="Q58" i="94"/>
  <c r="P58" i="94"/>
  <c r="O58" i="94"/>
  <c r="N58" i="94"/>
  <c r="M58" i="94"/>
  <c r="L58" i="94"/>
  <c r="K58" i="94"/>
  <c r="H58" i="94"/>
  <c r="AF57" i="94"/>
  <c r="AE57" i="94"/>
  <c r="AD57" i="94"/>
  <c r="AC57" i="94"/>
  <c r="AB57" i="94"/>
  <c r="AA57" i="94"/>
  <c r="Z57" i="94"/>
  <c r="Y57" i="94"/>
  <c r="V57" i="94"/>
  <c r="W57" i="94"/>
  <c r="X57" i="94"/>
  <c r="S57" i="94"/>
  <c r="R57" i="94"/>
  <c r="Q57" i="94"/>
  <c r="P57" i="94"/>
  <c r="O57" i="94"/>
  <c r="N57" i="94"/>
  <c r="M57" i="94"/>
  <c r="L57" i="94"/>
  <c r="K57" i="94"/>
  <c r="H57" i="94"/>
  <c r="AF56" i="94"/>
  <c r="AE56" i="94"/>
  <c r="AD56" i="94"/>
  <c r="AC56" i="94"/>
  <c r="AB56" i="94"/>
  <c r="AA56" i="94"/>
  <c r="Z56" i="94"/>
  <c r="Y56" i="94"/>
  <c r="V56" i="94"/>
  <c r="W56" i="94"/>
  <c r="X56" i="94"/>
  <c r="S56" i="94"/>
  <c r="R56" i="94"/>
  <c r="Q56" i="94"/>
  <c r="P56" i="94"/>
  <c r="O56" i="94"/>
  <c r="N56" i="94"/>
  <c r="M56" i="94"/>
  <c r="L56" i="94"/>
  <c r="K56" i="94"/>
  <c r="H56" i="94"/>
  <c r="AF55" i="94"/>
  <c r="AE55" i="94"/>
  <c r="AD55" i="94"/>
  <c r="AC55" i="94"/>
  <c r="AB55" i="94"/>
  <c r="AA55" i="94"/>
  <c r="Z55" i="94"/>
  <c r="Y55" i="94"/>
  <c r="V55" i="94"/>
  <c r="W55" i="94"/>
  <c r="X55" i="94"/>
  <c r="S55" i="94"/>
  <c r="R55" i="94"/>
  <c r="Q55" i="94"/>
  <c r="P55" i="94"/>
  <c r="O55" i="94"/>
  <c r="N55" i="94"/>
  <c r="M55" i="94"/>
  <c r="L55" i="94"/>
  <c r="K55" i="94"/>
  <c r="AF54" i="94"/>
  <c r="AE54" i="94"/>
  <c r="AD54" i="94"/>
  <c r="AC54" i="94"/>
  <c r="AB54" i="94"/>
  <c r="AA54" i="94"/>
  <c r="Z54" i="94"/>
  <c r="Y54" i="94"/>
  <c r="V54" i="94"/>
  <c r="W54" i="94"/>
  <c r="X54" i="94"/>
  <c r="S54" i="94"/>
  <c r="R54" i="94"/>
  <c r="Q54" i="94"/>
  <c r="P54" i="94"/>
  <c r="O54" i="94"/>
  <c r="N54" i="94"/>
  <c r="M54" i="94"/>
  <c r="L54" i="94"/>
  <c r="K54" i="94"/>
  <c r="AF53" i="94"/>
  <c r="AE53" i="94"/>
  <c r="AD53" i="94"/>
  <c r="AC53" i="94"/>
  <c r="AB53" i="94"/>
  <c r="AA53" i="94"/>
  <c r="Z53" i="94"/>
  <c r="Y53" i="94"/>
  <c r="V53" i="94"/>
  <c r="W53" i="94"/>
  <c r="X53" i="94"/>
  <c r="S53" i="94"/>
  <c r="R53" i="94"/>
  <c r="Q53" i="94"/>
  <c r="P53" i="94"/>
  <c r="O53" i="94"/>
  <c r="N53" i="94"/>
  <c r="M53" i="94"/>
  <c r="L53" i="94"/>
  <c r="K53" i="94"/>
  <c r="Y52" i="94"/>
  <c r="Z52" i="94"/>
  <c r="AA52" i="94"/>
  <c r="AB52" i="94"/>
  <c r="AC52" i="94"/>
  <c r="AD52" i="94"/>
  <c r="AE52" i="94"/>
  <c r="AF52" i="94"/>
  <c r="V52" i="94"/>
  <c r="W52" i="94"/>
  <c r="X52" i="94"/>
  <c r="AG52" i="94"/>
  <c r="S52" i="94"/>
  <c r="R52" i="94"/>
  <c r="Q52" i="94"/>
  <c r="P52" i="94"/>
  <c r="O52" i="94"/>
  <c r="N52" i="94"/>
  <c r="M52" i="94"/>
  <c r="L52" i="94"/>
  <c r="K52" i="94"/>
  <c r="B51" i="94"/>
  <c r="A51" i="93"/>
  <c r="B101" i="93"/>
  <c r="B96" i="93"/>
  <c r="B97" i="93"/>
  <c r="B98" i="93"/>
  <c r="B99" i="93"/>
  <c r="B100" i="93"/>
  <c r="D101" i="93"/>
  <c r="E101" i="93"/>
  <c r="B94" i="93"/>
  <c r="C101" i="93"/>
  <c r="F101" i="93"/>
  <c r="D100" i="93"/>
  <c r="E100" i="93"/>
  <c r="C100" i="93"/>
  <c r="F100" i="93"/>
  <c r="D99" i="93"/>
  <c r="E99" i="93"/>
  <c r="C99" i="93"/>
  <c r="F99" i="93"/>
  <c r="D98" i="93"/>
  <c r="E98" i="93"/>
  <c r="C98" i="93"/>
  <c r="F98" i="93"/>
  <c r="D97" i="93"/>
  <c r="E97" i="93"/>
  <c r="C97" i="93"/>
  <c r="F97" i="93"/>
  <c r="D96" i="93"/>
  <c r="E96" i="93"/>
  <c r="G96" i="93"/>
  <c r="C96" i="93"/>
  <c r="F96" i="93"/>
  <c r="B95" i="93"/>
  <c r="C77" i="93"/>
  <c r="E77" i="93"/>
  <c r="F77" i="93"/>
  <c r="G77" i="93"/>
  <c r="D77" i="93"/>
  <c r="B79" i="93"/>
  <c r="H77" i="93"/>
  <c r="B78" i="93"/>
  <c r="C78" i="93"/>
  <c r="C79" i="93"/>
  <c r="D79" i="93"/>
  <c r="D80" i="93"/>
  <c r="B81" i="93"/>
  <c r="B80" i="93"/>
  <c r="C80" i="93"/>
  <c r="C81" i="93"/>
  <c r="D81" i="93"/>
  <c r="B83" i="93"/>
  <c r="B82" i="93"/>
  <c r="C82" i="93"/>
  <c r="C83" i="93"/>
  <c r="D83" i="93"/>
  <c r="B85" i="93"/>
  <c r="B84" i="93"/>
  <c r="C84" i="93"/>
  <c r="C85" i="93"/>
  <c r="D85" i="93"/>
  <c r="B87" i="93"/>
  <c r="B86" i="93"/>
  <c r="C86" i="93"/>
  <c r="C87" i="93"/>
  <c r="D87" i="93"/>
  <c r="D92" i="93"/>
  <c r="C92" i="93"/>
  <c r="B89" i="93"/>
  <c r="B88" i="93"/>
  <c r="C88" i="93"/>
  <c r="C89" i="93"/>
  <c r="D89" i="93"/>
  <c r="B91" i="93"/>
  <c r="B90" i="93"/>
  <c r="C90" i="93"/>
  <c r="C91" i="93"/>
  <c r="D91" i="93"/>
  <c r="E92" i="93"/>
  <c r="F92" i="93"/>
  <c r="S91" i="93"/>
  <c r="R91" i="93"/>
  <c r="Q91" i="93"/>
  <c r="P91" i="93"/>
  <c r="O91" i="93"/>
  <c r="N91" i="93"/>
  <c r="M91" i="93"/>
  <c r="L91" i="93"/>
  <c r="K91" i="93"/>
  <c r="H91" i="93"/>
  <c r="G91" i="93"/>
  <c r="S90" i="93"/>
  <c r="R90" i="93"/>
  <c r="Q90" i="93"/>
  <c r="P90" i="93"/>
  <c r="O90" i="93"/>
  <c r="N90" i="93"/>
  <c r="M90" i="93"/>
  <c r="L90" i="93"/>
  <c r="K90" i="93"/>
  <c r="S89" i="93"/>
  <c r="R89" i="93"/>
  <c r="Q89" i="93"/>
  <c r="P89" i="93"/>
  <c r="O89" i="93"/>
  <c r="N89" i="93"/>
  <c r="M89" i="93"/>
  <c r="L89" i="93"/>
  <c r="K89" i="93"/>
  <c r="H89" i="93"/>
  <c r="G89" i="93"/>
  <c r="S88" i="93"/>
  <c r="R88" i="93"/>
  <c r="Q88" i="93"/>
  <c r="P88" i="93"/>
  <c r="O88" i="93"/>
  <c r="N88" i="93"/>
  <c r="M88" i="93"/>
  <c r="L88" i="93"/>
  <c r="K88" i="93"/>
  <c r="H88" i="93"/>
  <c r="S87" i="93"/>
  <c r="R87" i="93"/>
  <c r="Q87" i="93"/>
  <c r="P87" i="93"/>
  <c r="O87" i="93"/>
  <c r="N87" i="93"/>
  <c r="M87" i="93"/>
  <c r="L87" i="93"/>
  <c r="K87" i="93"/>
  <c r="H87" i="93"/>
  <c r="G87" i="93"/>
  <c r="S86" i="93"/>
  <c r="R86" i="93"/>
  <c r="Q86" i="93"/>
  <c r="P86" i="93"/>
  <c r="O86" i="93"/>
  <c r="N86" i="93"/>
  <c r="M86" i="93"/>
  <c r="L86" i="93"/>
  <c r="K86" i="93"/>
  <c r="S85" i="93"/>
  <c r="R85" i="93"/>
  <c r="Q85" i="93"/>
  <c r="P85" i="93"/>
  <c r="O85" i="93"/>
  <c r="N85" i="93"/>
  <c r="M85" i="93"/>
  <c r="L85" i="93"/>
  <c r="K85" i="93"/>
  <c r="H85" i="93"/>
  <c r="E85" i="93"/>
  <c r="G85" i="93"/>
  <c r="S84" i="93"/>
  <c r="R84" i="93"/>
  <c r="Q84" i="93"/>
  <c r="P84" i="93"/>
  <c r="O84" i="93"/>
  <c r="N84" i="93"/>
  <c r="M84" i="93"/>
  <c r="L84" i="93"/>
  <c r="K84" i="93"/>
  <c r="S83" i="93"/>
  <c r="R83" i="93"/>
  <c r="Q83" i="93"/>
  <c r="P83" i="93"/>
  <c r="O83" i="93"/>
  <c r="N83" i="93"/>
  <c r="M83" i="93"/>
  <c r="L83" i="93"/>
  <c r="K83" i="93"/>
  <c r="H83" i="93"/>
  <c r="G83" i="93"/>
  <c r="S82" i="93"/>
  <c r="R82" i="93"/>
  <c r="Q82" i="93"/>
  <c r="P82" i="93"/>
  <c r="O82" i="93"/>
  <c r="N82" i="93"/>
  <c r="M82" i="93"/>
  <c r="L82" i="93"/>
  <c r="K82" i="93"/>
  <c r="S81" i="93"/>
  <c r="R81" i="93"/>
  <c r="Q81" i="93"/>
  <c r="P81" i="93"/>
  <c r="O81" i="93"/>
  <c r="N81" i="93"/>
  <c r="M81" i="93"/>
  <c r="L81" i="93"/>
  <c r="K81" i="93"/>
  <c r="H81" i="93"/>
  <c r="G81" i="93"/>
  <c r="H63" i="93"/>
  <c r="AF80" i="93"/>
  <c r="AE80" i="93"/>
  <c r="AD80" i="93"/>
  <c r="AC80" i="93"/>
  <c r="AB80" i="93"/>
  <c r="AA80" i="93"/>
  <c r="Z80" i="93"/>
  <c r="Y80" i="93"/>
  <c r="V80" i="93"/>
  <c r="W80" i="93"/>
  <c r="X80" i="93"/>
  <c r="S80" i="93"/>
  <c r="R80" i="93"/>
  <c r="Q80" i="93"/>
  <c r="P80" i="93"/>
  <c r="O80" i="93"/>
  <c r="N80" i="93"/>
  <c r="M80" i="93"/>
  <c r="L80" i="93"/>
  <c r="K80" i="93"/>
  <c r="AF79" i="93"/>
  <c r="AE79" i="93"/>
  <c r="AD79" i="93"/>
  <c r="AC79" i="93"/>
  <c r="AB79" i="93"/>
  <c r="AA79" i="93"/>
  <c r="Z79" i="93"/>
  <c r="Y79" i="93"/>
  <c r="V79" i="93"/>
  <c r="W79" i="93"/>
  <c r="X79" i="93"/>
  <c r="S79" i="93"/>
  <c r="R79" i="93"/>
  <c r="Q79" i="93"/>
  <c r="P79" i="93"/>
  <c r="O79" i="93"/>
  <c r="N79" i="93"/>
  <c r="M79" i="93"/>
  <c r="L79" i="93"/>
  <c r="K79" i="93"/>
  <c r="H79" i="93"/>
  <c r="G79" i="93"/>
  <c r="AF78" i="93"/>
  <c r="AE78" i="93"/>
  <c r="AD78" i="93"/>
  <c r="AC78" i="93"/>
  <c r="AB78" i="93"/>
  <c r="AA78" i="93"/>
  <c r="Z78" i="93"/>
  <c r="Y78" i="93"/>
  <c r="V78" i="93"/>
  <c r="W78" i="93"/>
  <c r="X78" i="93"/>
  <c r="S78" i="93"/>
  <c r="R78" i="93"/>
  <c r="Q78" i="93"/>
  <c r="P78" i="93"/>
  <c r="O78" i="93"/>
  <c r="N78" i="93"/>
  <c r="M78" i="93"/>
  <c r="L78" i="93"/>
  <c r="K78" i="93"/>
  <c r="AF77" i="93"/>
  <c r="AE77" i="93"/>
  <c r="AD77" i="93"/>
  <c r="AC77" i="93"/>
  <c r="AB77" i="93"/>
  <c r="AA77" i="93"/>
  <c r="Z77" i="93"/>
  <c r="Y77" i="93"/>
  <c r="V77" i="93"/>
  <c r="W77" i="93"/>
  <c r="X77" i="93"/>
  <c r="S77" i="93"/>
  <c r="R77" i="93"/>
  <c r="Q77" i="93"/>
  <c r="P77" i="93"/>
  <c r="O77" i="93"/>
  <c r="N77" i="93"/>
  <c r="M77" i="93"/>
  <c r="L77" i="93"/>
  <c r="K77" i="93"/>
  <c r="B77" i="93"/>
  <c r="AF76" i="93"/>
  <c r="AE76" i="93"/>
  <c r="AD76" i="93"/>
  <c r="AC76" i="93"/>
  <c r="AB76" i="93"/>
  <c r="AA76" i="93"/>
  <c r="Z76" i="93"/>
  <c r="Y76" i="93"/>
  <c r="V76" i="93"/>
  <c r="W76" i="93"/>
  <c r="X76" i="93"/>
  <c r="S76" i="93"/>
  <c r="R76" i="93"/>
  <c r="Q76" i="93"/>
  <c r="P76" i="93"/>
  <c r="O76" i="93"/>
  <c r="N76" i="93"/>
  <c r="M76" i="93"/>
  <c r="L76" i="93"/>
  <c r="K76" i="93"/>
  <c r="G68" i="93"/>
  <c r="C54" i="93"/>
  <c r="C73" i="93"/>
  <c r="C55" i="93"/>
  <c r="C74" i="93"/>
  <c r="D73" i="93"/>
  <c r="H53" i="93"/>
  <c r="E72" i="93"/>
  <c r="F72" i="93"/>
  <c r="H54" i="93"/>
  <c r="E73" i="93"/>
  <c r="F73" i="93"/>
  <c r="B76" i="93"/>
  <c r="AF75" i="93"/>
  <c r="AE75" i="93"/>
  <c r="AD75" i="93"/>
  <c r="AC75" i="93"/>
  <c r="AB75" i="93"/>
  <c r="AA75" i="93"/>
  <c r="Z75" i="93"/>
  <c r="Y75" i="93"/>
  <c r="V75" i="93"/>
  <c r="W75" i="93"/>
  <c r="X75" i="93"/>
  <c r="S75" i="93"/>
  <c r="R75" i="93"/>
  <c r="Q75" i="93"/>
  <c r="P75" i="93"/>
  <c r="O75" i="93"/>
  <c r="N75" i="93"/>
  <c r="M75" i="93"/>
  <c r="L75" i="93"/>
  <c r="K75" i="93"/>
  <c r="B75" i="93"/>
  <c r="AF74" i="93"/>
  <c r="AE74" i="93"/>
  <c r="AD74" i="93"/>
  <c r="AC74" i="93"/>
  <c r="AB74" i="93"/>
  <c r="AA74" i="93"/>
  <c r="Z74" i="93"/>
  <c r="Y74" i="93"/>
  <c r="V74" i="93"/>
  <c r="W74" i="93"/>
  <c r="X74" i="93"/>
  <c r="S74" i="93"/>
  <c r="R74" i="93"/>
  <c r="Q74" i="93"/>
  <c r="P74" i="93"/>
  <c r="O74" i="93"/>
  <c r="N74" i="93"/>
  <c r="M74" i="93"/>
  <c r="L74" i="93"/>
  <c r="K74" i="93"/>
  <c r="H55" i="93"/>
  <c r="E74" i="93"/>
  <c r="B55" i="93"/>
  <c r="B74" i="93"/>
  <c r="AF73" i="93"/>
  <c r="AE73" i="93"/>
  <c r="AD73" i="93"/>
  <c r="AC73" i="93"/>
  <c r="AB73" i="93"/>
  <c r="AA73" i="93"/>
  <c r="Z73" i="93"/>
  <c r="Y73" i="93"/>
  <c r="V73" i="93"/>
  <c r="W73" i="93"/>
  <c r="X73" i="93"/>
  <c r="S73" i="93"/>
  <c r="R73" i="93"/>
  <c r="Q73" i="93"/>
  <c r="P73" i="93"/>
  <c r="O73" i="93"/>
  <c r="N73" i="93"/>
  <c r="M73" i="93"/>
  <c r="L73" i="93"/>
  <c r="K73" i="93"/>
  <c r="B54" i="93"/>
  <c r="B73" i="93"/>
  <c r="AF72" i="93"/>
  <c r="AE72" i="93"/>
  <c r="AD72" i="93"/>
  <c r="AC72" i="93"/>
  <c r="AB72" i="93"/>
  <c r="AA72" i="93"/>
  <c r="Z72" i="93"/>
  <c r="Y72" i="93"/>
  <c r="V72" i="93"/>
  <c r="W72" i="93"/>
  <c r="X72" i="93"/>
  <c r="S72" i="93"/>
  <c r="R72" i="93"/>
  <c r="Q72" i="93"/>
  <c r="P72" i="93"/>
  <c r="O72" i="93"/>
  <c r="N72" i="93"/>
  <c r="M72" i="93"/>
  <c r="L72" i="93"/>
  <c r="K72" i="93"/>
  <c r="C53" i="93"/>
  <c r="C72" i="93"/>
  <c r="D72" i="93"/>
  <c r="B53" i="93"/>
  <c r="B72" i="93"/>
  <c r="AF71" i="93"/>
  <c r="AE71" i="93"/>
  <c r="AD71" i="93"/>
  <c r="AC71" i="93"/>
  <c r="AB71" i="93"/>
  <c r="AA71" i="93"/>
  <c r="Z71" i="93"/>
  <c r="Y71" i="93"/>
  <c r="V71" i="93"/>
  <c r="W71" i="93"/>
  <c r="X71" i="93"/>
  <c r="S71" i="93"/>
  <c r="R71" i="93"/>
  <c r="Q71" i="93"/>
  <c r="P71" i="93"/>
  <c r="O71" i="93"/>
  <c r="N71" i="93"/>
  <c r="M71" i="93"/>
  <c r="L71" i="93"/>
  <c r="K71" i="93"/>
  <c r="AF70" i="93"/>
  <c r="AE70" i="93"/>
  <c r="AD70" i="93"/>
  <c r="AC70" i="93"/>
  <c r="AB70" i="93"/>
  <c r="AA70" i="93"/>
  <c r="Z70" i="93"/>
  <c r="Y70" i="93"/>
  <c r="V70" i="93"/>
  <c r="W70" i="93"/>
  <c r="X70" i="93"/>
  <c r="S70" i="93"/>
  <c r="R70" i="93"/>
  <c r="Q70" i="93"/>
  <c r="P70" i="93"/>
  <c r="O70" i="93"/>
  <c r="N70" i="93"/>
  <c r="M70" i="93"/>
  <c r="L70" i="93"/>
  <c r="K70" i="93"/>
  <c r="G66" i="93"/>
  <c r="AF69" i="93"/>
  <c r="AE69" i="93"/>
  <c r="AD69" i="93"/>
  <c r="AC69" i="93"/>
  <c r="AB69" i="93"/>
  <c r="AA69" i="93"/>
  <c r="Z69" i="93"/>
  <c r="Y69" i="93"/>
  <c r="V69" i="93"/>
  <c r="W69" i="93"/>
  <c r="X69" i="93"/>
  <c r="S69" i="93"/>
  <c r="R69" i="93"/>
  <c r="Q69" i="93"/>
  <c r="P69" i="93"/>
  <c r="O69" i="93"/>
  <c r="N69" i="93"/>
  <c r="M69" i="93"/>
  <c r="L69" i="93"/>
  <c r="K69" i="93"/>
  <c r="AF68" i="93"/>
  <c r="AE68" i="93"/>
  <c r="AD68" i="93"/>
  <c r="AC68" i="93"/>
  <c r="AB68" i="93"/>
  <c r="AA68" i="93"/>
  <c r="Z68" i="93"/>
  <c r="Y68" i="93"/>
  <c r="V68" i="93"/>
  <c r="W68" i="93"/>
  <c r="X68" i="93"/>
  <c r="S68" i="93"/>
  <c r="R68" i="93"/>
  <c r="Q68" i="93"/>
  <c r="P68" i="93"/>
  <c r="O68" i="93"/>
  <c r="N68" i="93"/>
  <c r="M68" i="93"/>
  <c r="L68" i="93"/>
  <c r="K68" i="93"/>
  <c r="AF67" i="93"/>
  <c r="AE67" i="93"/>
  <c r="AD67" i="93"/>
  <c r="AC67" i="93"/>
  <c r="AB67" i="93"/>
  <c r="AA67" i="93"/>
  <c r="Z67" i="93"/>
  <c r="Y67" i="93"/>
  <c r="V67" i="93"/>
  <c r="W67" i="93"/>
  <c r="X67" i="93"/>
  <c r="S67" i="93"/>
  <c r="R67" i="93"/>
  <c r="Q67" i="93"/>
  <c r="P67" i="93"/>
  <c r="O67" i="93"/>
  <c r="N67" i="93"/>
  <c r="M67" i="93"/>
  <c r="L67" i="93"/>
  <c r="K67" i="93"/>
  <c r="G53" i="93"/>
  <c r="C56" i="93"/>
  <c r="B56" i="93"/>
  <c r="C57" i="93"/>
  <c r="B57" i="93"/>
  <c r="C58" i="93"/>
  <c r="B58" i="93"/>
  <c r="C59" i="93"/>
  <c r="B59" i="93"/>
  <c r="C60" i="93"/>
  <c r="B60" i="93"/>
  <c r="C61" i="93"/>
  <c r="B61" i="93"/>
  <c r="E56" i="93"/>
  <c r="G56" i="93"/>
  <c r="E57" i="93"/>
  <c r="G57" i="93"/>
  <c r="E58" i="93"/>
  <c r="G58" i="93"/>
  <c r="E59" i="93"/>
  <c r="G59" i="93"/>
  <c r="E60" i="93"/>
  <c r="G60" i="93"/>
  <c r="E61" i="93"/>
  <c r="G61" i="93"/>
  <c r="F53" i="93"/>
  <c r="B62" i="93"/>
  <c r="B63" i="93"/>
  <c r="B64" i="93"/>
  <c r="F54" i="93"/>
  <c r="F55" i="93"/>
  <c r="H66" i="93"/>
  <c r="H67" i="93"/>
  <c r="G67" i="93"/>
  <c r="B65" i="93"/>
  <c r="B66" i="93"/>
  <c r="F65" i="93"/>
  <c r="F66" i="93"/>
  <c r="F67" i="93"/>
  <c r="B67" i="93"/>
  <c r="AF66" i="93"/>
  <c r="AE66" i="93"/>
  <c r="AD66" i="93"/>
  <c r="AC66" i="93"/>
  <c r="AB66" i="93"/>
  <c r="AA66" i="93"/>
  <c r="Z66" i="93"/>
  <c r="Y66" i="93"/>
  <c r="V66" i="93"/>
  <c r="W66" i="93"/>
  <c r="X66" i="93"/>
  <c r="S66" i="93"/>
  <c r="R66" i="93"/>
  <c r="Q66" i="93"/>
  <c r="P66" i="93"/>
  <c r="O66" i="93"/>
  <c r="N66" i="93"/>
  <c r="M66" i="93"/>
  <c r="L66" i="93"/>
  <c r="K66" i="93"/>
  <c r="C66" i="93"/>
  <c r="AF65" i="93"/>
  <c r="AE65" i="93"/>
  <c r="AD65" i="93"/>
  <c r="AC65" i="93"/>
  <c r="AB65" i="93"/>
  <c r="AA65" i="93"/>
  <c r="Z65" i="93"/>
  <c r="Y65" i="93"/>
  <c r="V65" i="93"/>
  <c r="W65" i="93"/>
  <c r="X65" i="93"/>
  <c r="S65" i="93"/>
  <c r="R65" i="93"/>
  <c r="Q65" i="93"/>
  <c r="P65" i="93"/>
  <c r="O65" i="93"/>
  <c r="N65" i="93"/>
  <c r="M65" i="93"/>
  <c r="L65" i="93"/>
  <c r="K65" i="93"/>
  <c r="H65" i="93"/>
  <c r="G65" i="93"/>
  <c r="C65" i="93"/>
  <c r="AF64" i="93"/>
  <c r="AE64" i="93"/>
  <c r="AD64" i="93"/>
  <c r="AC64" i="93"/>
  <c r="AB64" i="93"/>
  <c r="AA64" i="93"/>
  <c r="Z64" i="93"/>
  <c r="Y64" i="93"/>
  <c r="V64" i="93"/>
  <c r="W64" i="93"/>
  <c r="X64" i="93"/>
  <c r="S64" i="93"/>
  <c r="R64" i="93"/>
  <c r="Q64" i="93"/>
  <c r="P64" i="93"/>
  <c r="O64" i="93"/>
  <c r="N64" i="93"/>
  <c r="M64" i="93"/>
  <c r="L64" i="93"/>
  <c r="K64" i="93"/>
  <c r="G64" i="93"/>
  <c r="E64" i="93"/>
  <c r="C64" i="93"/>
  <c r="AF63" i="93"/>
  <c r="AE63" i="93"/>
  <c r="AD63" i="93"/>
  <c r="AC63" i="93"/>
  <c r="AB63" i="93"/>
  <c r="AA63" i="93"/>
  <c r="Z63" i="93"/>
  <c r="Y63" i="93"/>
  <c r="V63" i="93"/>
  <c r="W63" i="93"/>
  <c r="X63" i="93"/>
  <c r="S63" i="93"/>
  <c r="R63" i="93"/>
  <c r="Q63" i="93"/>
  <c r="P63" i="93"/>
  <c r="O63" i="93"/>
  <c r="N63" i="93"/>
  <c r="M63" i="93"/>
  <c r="L63" i="93"/>
  <c r="K63" i="93"/>
  <c r="D53" i="93"/>
  <c r="E53" i="93"/>
  <c r="D54" i="93"/>
  <c r="E54" i="93"/>
  <c r="D55" i="93"/>
  <c r="E55" i="93"/>
  <c r="D63" i="93"/>
  <c r="C63" i="93"/>
  <c r="AF62" i="93"/>
  <c r="AE62" i="93"/>
  <c r="AD62" i="93"/>
  <c r="AC62" i="93"/>
  <c r="AB62" i="93"/>
  <c r="AA62" i="93"/>
  <c r="Z62" i="93"/>
  <c r="Y62" i="93"/>
  <c r="V62" i="93"/>
  <c r="W62" i="93"/>
  <c r="X62" i="93"/>
  <c r="S62" i="93"/>
  <c r="R62" i="93"/>
  <c r="Q62" i="93"/>
  <c r="P62" i="93"/>
  <c r="O62" i="93"/>
  <c r="N62" i="93"/>
  <c r="M62" i="93"/>
  <c r="L62" i="93"/>
  <c r="K62" i="93"/>
  <c r="AF61" i="93"/>
  <c r="AE61" i="93"/>
  <c r="AD61" i="93"/>
  <c r="AC61" i="93"/>
  <c r="AB61" i="93"/>
  <c r="AA61" i="93"/>
  <c r="Z61" i="93"/>
  <c r="Y61" i="93"/>
  <c r="V61" i="93"/>
  <c r="W61" i="93"/>
  <c r="X61" i="93"/>
  <c r="S61" i="93"/>
  <c r="R61" i="93"/>
  <c r="Q61" i="93"/>
  <c r="P61" i="93"/>
  <c r="O61" i="93"/>
  <c r="N61" i="93"/>
  <c r="M61" i="93"/>
  <c r="L61" i="93"/>
  <c r="K61" i="93"/>
  <c r="H61" i="93"/>
  <c r="AF60" i="93"/>
  <c r="AE60" i="93"/>
  <c r="AD60" i="93"/>
  <c r="AC60" i="93"/>
  <c r="AB60" i="93"/>
  <c r="AA60" i="93"/>
  <c r="Z60" i="93"/>
  <c r="Y60" i="93"/>
  <c r="V60" i="93"/>
  <c r="W60" i="93"/>
  <c r="X60" i="93"/>
  <c r="S60" i="93"/>
  <c r="R60" i="93"/>
  <c r="Q60" i="93"/>
  <c r="P60" i="93"/>
  <c r="O60" i="93"/>
  <c r="N60" i="93"/>
  <c r="M60" i="93"/>
  <c r="L60" i="93"/>
  <c r="K60" i="93"/>
  <c r="H60" i="93"/>
  <c r="AF59" i="93"/>
  <c r="AE59" i="93"/>
  <c r="AD59" i="93"/>
  <c r="AC59" i="93"/>
  <c r="AB59" i="93"/>
  <c r="AA59" i="93"/>
  <c r="Z59" i="93"/>
  <c r="Y59" i="93"/>
  <c r="V59" i="93"/>
  <c r="W59" i="93"/>
  <c r="X59" i="93"/>
  <c r="S59" i="93"/>
  <c r="R59" i="93"/>
  <c r="Q59" i="93"/>
  <c r="P59" i="93"/>
  <c r="O59" i="93"/>
  <c r="N59" i="93"/>
  <c r="M59" i="93"/>
  <c r="L59" i="93"/>
  <c r="K59" i="93"/>
  <c r="H59" i="93"/>
  <c r="AF58" i="93"/>
  <c r="AE58" i="93"/>
  <c r="AD58" i="93"/>
  <c r="AC58" i="93"/>
  <c r="AB58" i="93"/>
  <c r="AA58" i="93"/>
  <c r="Z58" i="93"/>
  <c r="Y58" i="93"/>
  <c r="V58" i="93"/>
  <c r="W58" i="93"/>
  <c r="X58" i="93"/>
  <c r="S58" i="93"/>
  <c r="R58" i="93"/>
  <c r="Q58" i="93"/>
  <c r="P58" i="93"/>
  <c r="O58" i="93"/>
  <c r="N58" i="93"/>
  <c r="M58" i="93"/>
  <c r="L58" i="93"/>
  <c r="K58" i="93"/>
  <c r="H58" i="93"/>
  <c r="AF57" i="93"/>
  <c r="AE57" i="93"/>
  <c r="AD57" i="93"/>
  <c r="AC57" i="93"/>
  <c r="AB57" i="93"/>
  <c r="AA57" i="93"/>
  <c r="Z57" i="93"/>
  <c r="Y57" i="93"/>
  <c r="V57" i="93"/>
  <c r="W57" i="93"/>
  <c r="X57" i="93"/>
  <c r="S57" i="93"/>
  <c r="R57" i="93"/>
  <c r="Q57" i="93"/>
  <c r="P57" i="93"/>
  <c r="O57" i="93"/>
  <c r="N57" i="93"/>
  <c r="M57" i="93"/>
  <c r="L57" i="93"/>
  <c r="K57" i="93"/>
  <c r="H57" i="93"/>
  <c r="AF56" i="93"/>
  <c r="AE56" i="93"/>
  <c r="AD56" i="93"/>
  <c r="AC56" i="93"/>
  <c r="AB56" i="93"/>
  <c r="AA56" i="93"/>
  <c r="Z56" i="93"/>
  <c r="Y56" i="93"/>
  <c r="V56" i="93"/>
  <c r="W56" i="93"/>
  <c r="X56" i="93"/>
  <c r="S56" i="93"/>
  <c r="R56" i="93"/>
  <c r="Q56" i="93"/>
  <c r="P56" i="93"/>
  <c r="O56" i="93"/>
  <c r="N56" i="93"/>
  <c r="M56" i="93"/>
  <c r="L56" i="93"/>
  <c r="K56" i="93"/>
  <c r="H56" i="93"/>
  <c r="AF55" i="93"/>
  <c r="AE55" i="93"/>
  <c r="AD55" i="93"/>
  <c r="AC55" i="93"/>
  <c r="AB55" i="93"/>
  <c r="AA55" i="93"/>
  <c r="Z55" i="93"/>
  <c r="Y55" i="93"/>
  <c r="V55" i="93"/>
  <c r="W55" i="93"/>
  <c r="X55" i="93"/>
  <c r="S55" i="93"/>
  <c r="R55" i="93"/>
  <c r="Q55" i="93"/>
  <c r="P55" i="93"/>
  <c r="O55" i="93"/>
  <c r="N55" i="93"/>
  <c r="M55" i="93"/>
  <c r="L55" i="93"/>
  <c r="K55" i="93"/>
  <c r="AF54" i="93"/>
  <c r="AE54" i="93"/>
  <c r="AD54" i="93"/>
  <c r="AC54" i="93"/>
  <c r="AB54" i="93"/>
  <c r="AA54" i="93"/>
  <c r="Z54" i="93"/>
  <c r="Y54" i="93"/>
  <c r="V54" i="93"/>
  <c r="W54" i="93"/>
  <c r="X54" i="93"/>
  <c r="S54" i="93"/>
  <c r="R54" i="93"/>
  <c r="Q54" i="93"/>
  <c r="P54" i="93"/>
  <c r="O54" i="93"/>
  <c r="N54" i="93"/>
  <c r="M54" i="93"/>
  <c r="L54" i="93"/>
  <c r="K54" i="93"/>
  <c r="AF53" i="93"/>
  <c r="AE53" i="93"/>
  <c r="AD53" i="93"/>
  <c r="AC53" i="93"/>
  <c r="AB53" i="93"/>
  <c r="AA53" i="93"/>
  <c r="Z53" i="93"/>
  <c r="Y53" i="93"/>
  <c r="V53" i="93"/>
  <c r="W53" i="93"/>
  <c r="X53" i="93"/>
  <c r="S53" i="93"/>
  <c r="R53" i="93"/>
  <c r="Q53" i="93"/>
  <c r="P53" i="93"/>
  <c r="O53" i="93"/>
  <c r="N53" i="93"/>
  <c r="M53" i="93"/>
  <c r="L53" i="93"/>
  <c r="K53" i="93"/>
  <c r="Y52" i="93"/>
  <c r="Z52" i="93"/>
  <c r="AA52" i="93"/>
  <c r="AB52" i="93"/>
  <c r="AC52" i="93"/>
  <c r="AD52" i="93"/>
  <c r="AE52" i="93"/>
  <c r="AF52" i="93"/>
  <c r="V52" i="93"/>
  <c r="W52" i="93"/>
  <c r="X52" i="93"/>
  <c r="AG52" i="93"/>
  <c r="S52" i="93"/>
  <c r="R52" i="93"/>
  <c r="Q52" i="93"/>
  <c r="P52" i="93"/>
  <c r="O52" i="93"/>
  <c r="N52" i="93"/>
  <c r="M52" i="93"/>
  <c r="L52" i="93"/>
  <c r="K52" i="93"/>
  <c r="B51" i="93"/>
  <c r="A51" i="92"/>
  <c r="B101" i="92"/>
  <c r="B96" i="92"/>
  <c r="B97" i="92"/>
  <c r="B98" i="92"/>
  <c r="B99" i="92"/>
  <c r="B100" i="92"/>
  <c r="D101" i="92"/>
  <c r="E101" i="92"/>
  <c r="B94" i="92"/>
  <c r="C60" i="92"/>
  <c r="B60" i="92"/>
  <c r="C101" i="92"/>
  <c r="F101" i="92"/>
  <c r="D100" i="92"/>
  <c r="E100" i="92"/>
  <c r="C100" i="92"/>
  <c r="F100" i="92"/>
  <c r="D99" i="92"/>
  <c r="E99" i="92"/>
  <c r="C59" i="92"/>
  <c r="B59" i="92"/>
  <c r="C99" i="92"/>
  <c r="F99" i="92"/>
  <c r="D98" i="92"/>
  <c r="E98" i="92"/>
  <c r="C98" i="92"/>
  <c r="F98" i="92"/>
  <c r="D97" i="92"/>
  <c r="E97" i="92"/>
  <c r="C97" i="92"/>
  <c r="F97" i="92"/>
  <c r="D96" i="92"/>
  <c r="E96" i="92"/>
  <c r="G96" i="92"/>
  <c r="B55" i="92"/>
  <c r="C96" i="92"/>
  <c r="F96" i="92"/>
  <c r="B95" i="92"/>
  <c r="C77" i="92"/>
  <c r="E77" i="92"/>
  <c r="F77" i="92"/>
  <c r="G77" i="92"/>
  <c r="D77" i="92"/>
  <c r="B79" i="92"/>
  <c r="H77" i="92"/>
  <c r="B78" i="92"/>
  <c r="C78" i="92"/>
  <c r="C79" i="92"/>
  <c r="D79" i="92"/>
  <c r="D80" i="92"/>
  <c r="B81" i="92"/>
  <c r="B80" i="92"/>
  <c r="C80" i="92"/>
  <c r="C81" i="92"/>
  <c r="D81" i="92"/>
  <c r="B83" i="92"/>
  <c r="B82" i="92"/>
  <c r="C82" i="92"/>
  <c r="C83" i="92"/>
  <c r="D83" i="92"/>
  <c r="B85" i="92"/>
  <c r="B84" i="92"/>
  <c r="C84" i="92"/>
  <c r="C85" i="92"/>
  <c r="D85" i="92"/>
  <c r="B87" i="92"/>
  <c r="B86" i="92"/>
  <c r="C86" i="92"/>
  <c r="C87" i="92"/>
  <c r="D87" i="92"/>
  <c r="D92" i="92"/>
  <c r="C92" i="92"/>
  <c r="B89" i="92"/>
  <c r="B88" i="92"/>
  <c r="C88" i="92"/>
  <c r="C89" i="92"/>
  <c r="D89" i="92"/>
  <c r="B91" i="92"/>
  <c r="B90" i="92"/>
  <c r="C90" i="92"/>
  <c r="C91" i="92"/>
  <c r="D91" i="92"/>
  <c r="E92" i="92"/>
  <c r="F92" i="92"/>
  <c r="S91" i="92"/>
  <c r="R91" i="92"/>
  <c r="Q91" i="92"/>
  <c r="P91" i="92"/>
  <c r="O91" i="92"/>
  <c r="N91" i="92"/>
  <c r="M91" i="92"/>
  <c r="L91" i="92"/>
  <c r="K91" i="92"/>
  <c r="H91" i="92"/>
  <c r="G91" i="92"/>
  <c r="S90" i="92"/>
  <c r="R90" i="92"/>
  <c r="Q90" i="92"/>
  <c r="P90" i="92"/>
  <c r="O90" i="92"/>
  <c r="N90" i="92"/>
  <c r="M90" i="92"/>
  <c r="L90" i="92"/>
  <c r="K90" i="92"/>
  <c r="S89" i="92"/>
  <c r="R89" i="92"/>
  <c r="Q89" i="92"/>
  <c r="P89" i="92"/>
  <c r="O89" i="92"/>
  <c r="N89" i="92"/>
  <c r="M89" i="92"/>
  <c r="L89" i="92"/>
  <c r="K89" i="92"/>
  <c r="H89" i="92"/>
  <c r="G89" i="92"/>
  <c r="S88" i="92"/>
  <c r="R88" i="92"/>
  <c r="Q88" i="92"/>
  <c r="P88" i="92"/>
  <c r="O88" i="92"/>
  <c r="N88" i="92"/>
  <c r="M88" i="92"/>
  <c r="L88" i="92"/>
  <c r="K88" i="92"/>
  <c r="H88" i="92"/>
  <c r="S87" i="92"/>
  <c r="R87" i="92"/>
  <c r="Q87" i="92"/>
  <c r="P87" i="92"/>
  <c r="O87" i="92"/>
  <c r="N87" i="92"/>
  <c r="M87" i="92"/>
  <c r="L87" i="92"/>
  <c r="K87" i="92"/>
  <c r="H87" i="92"/>
  <c r="G87" i="92"/>
  <c r="S86" i="92"/>
  <c r="R86" i="92"/>
  <c r="Q86" i="92"/>
  <c r="P86" i="92"/>
  <c r="O86" i="92"/>
  <c r="N86" i="92"/>
  <c r="M86" i="92"/>
  <c r="L86" i="92"/>
  <c r="K86" i="92"/>
  <c r="S85" i="92"/>
  <c r="R85" i="92"/>
  <c r="Q85" i="92"/>
  <c r="P85" i="92"/>
  <c r="O85" i="92"/>
  <c r="N85" i="92"/>
  <c r="M85" i="92"/>
  <c r="L85" i="92"/>
  <c r="K85" i="92"/>
  <c r="H85" i="92"/>
  <c r="E85" i="92"/>
  <c r="G85" i="92"/>
  <c r="S84" i="92"/>
  <c r="R84" i="92"/>
  <c r="Q84" i="92"/>
  <c r="P84" i="92"/>
  <c r="O84" i="92"/>
  <c r="N84" i="92"/>
  <c r="M84" i="92"/>
  <c r="L84" i="92"/>
  <c r="K84" i="92"/>
  <c r="S83" i="92"/>
  <c r="R83" i="92"/>
  <c r="Q83" i="92"/>
  <c r="P83" i="92"/>
  <c r="O83" i="92"/>
  <c r="N83" i="92"/>
  <c r="M83" i="92"/>
  <c r="L83" i="92"/>
  <c r="K83" i="92"/>
  <c r="H83" i="92"/>
  <c r="G83" i="92"/>
  <c r="S82" i="92"/>
  <c r="R82" i="92"/>
  <c r="Q82" i="92"/>
  <c r="P82" i="92"/>
  <c r="O82" i="92"/>
  <c r="N82" i="92"/>
  <c r="M82" i="92"/>
  <c r="L82" i="92"/>
  <c r="K82" i="92"/>
  <c r="S81" i="92"/>
  <c r="R81" i="92"/>
  <c r="Q81" i="92"/>
  <c r="P81" i="92"/>
  <c r="O81" i="92"/>
  <c r="N81" i="92"/>
  <c r="M81" i="92"/>
  <c r="L81" i="92"/>
  <c r="K81" i="92"/>
  <c r="H81" i="92"/>
  <c r="G81" i="92"/>
  <c r="H63" i="92"/>
  <c r="AF80" i="92"/>
  <c r="AE80" i="92"/>
  <c r="AD80" i="92"/>
  <c r="AC80" i="92"/>
  <c r="AB80" i="92"/>
  <c r="AA80" i="92"/>
  <c r="Z80" i="92"/>
  <c r="Y80" i="92"/>
  <c r="V80" i="92"/>
  <c r="W80" i="92"/>
  <c r="X80" i="92"/>
  <c r="S80" i="92"/>
  <c r="R80" i="92"/>
  <c r="Q80" i="92"/>
  <c r="P80" i="92"/>
  <c r="O80" i="92"/>
  <c r="N80" i="92"/>
  <c r="M80" i="92"/>
  <c r="L80" i="92"/>
  <c r="K80" i="92"/>
  <c r="AF79" i="92"/>
  <c r="AE79" i="92"/>
  <c r="AD79" i="92"/>
  <c r="AC79" i="92"/>
  <c r="AB79" i="92"/>
  <c r="AA79" i="92"/>
  <c r="Z79" i="92"/>
  <c r="Y79" i="92"/>
  <c r="V79" i="92"/>
  <c r="W79" i="92"/>
  <c r="X79" i="92"/>
  <c r="S79" i="92"/>
  <c r="R79" i="92"/>
  <c r="Q79" i="92"/>
  <c r="P79" i="92"/>
  <c r="O79" i="92"/>
  <c r="N79" i="92"/>
  <c r="M79" i="92"/>
  <c r="L79" i="92"/>
  <c r="K79" i="92"/>
  <c r="H79" i="92"/>
  <c r="G79" i="92"/>
  <c r="AF78" i="92"/>
  <c r="AE78" i="92"/>
  <c r="AD78" i="92"/>
  <c r="AC78" i="92"/>
  <c r="AB78" i="92"/>
  <c r="AA78" i="92"/>
  <c r="Z78" i="92"/>
  <c r="Y78" i="92"/>
  <c r="V78" i="92"/>
  <c r="W78" i="92"/>
  <c r="X78" i="92"/>
  <c r="S78" i="92"/>
  <c r="R78" i="92"/>
  <c r="Q78" i="92"/>
  <c r="P78" i="92"/>
  <c r="O78" i="92"/>
  <c r="N78" i="92"/>
  <c r="M78" i="92"/>
  <c r="L78" i="92"/>
  <c r="K78" i="92"/>
  <c r="AF77" i="92"/>
  <c r="AE77" i="92"/>
  <c r="AD77" i="92"/>
  <c r="AC77" i="92"/>
  <c r="AB77" i="92"/>
  <c r="AA77" i="92"/>
  <c r="Z77" i="92"/>
  <c r="Y77" i="92"/>
  <c r="V77" i="92"/>
  <c r="W77" i="92"/>
  <c r="X77" i="92"/>
  <c r="S77" i="92"/>
  <c r="R77" i="92"/>
  <c r="Q77" i="92"/>
  <c r="P77" i="92"/>
  <c r="O77" i="92"/>
  <c r="N77" i="92"/>
  <c r="M77" i="92"/>
  <c r="L77" i="92"/>
  <c r="K77" i="92"/>
  <c r="B77" i="92"/>
  <c r="AF76" i="92"/>
  <c r="AE76" i="92"/>
  <c r="AD76" i="92"/>
  <c r="AC76" i="92"/>
  <c r="AB76" i="92"/>
  <c r="AA76" i="92"/>
  <c r="Z76" i="92"/>
  <c r="Y76" i="92"/>
  <c r="V76" i="92"/>
  <c r="W76" i="92"/>
  <c r="X76" i="92"/>
  <c r="S76" i="92"/>
  <c r="R76" i="92"/>
  <c r="Q76" i="92"/>
  <c r="P76" i="92"/>
  <c r="O76" i="92"/>
  <c r="N76" i="92"/>
  <c r="M76" i="92"/>
  <c r="L76" i="92"/>
  <c r="K76" i="92"/>
  <c r="G68" i="92"/>
  <c r="C54" i="92"/>
  <c r="C73" i="92"/>
  <c r="C55" i="92"/>
  <c r="C74" i="92"/>
  <c r="D73" i="92"/>
  <c r="H53" i="92"/>
  <c r="E72" i="92"/>
  <c r="F72" i="92"/>
  <c r="H54" i="92"/>
  <c r="E73" i="92"/>
  <c r="F73" i="92"/>
  <c r="B76" i="92"/>
  <c r="AF75" i="92"/>
  <c r="AE75" i="92"/>
  <c r="AD75" i="92"/>
  <c r="AC75" i="92"/>
  <c r="AB75" i="92"/>
  <c r="AA75" i="92"/>
  <c r="Z75" i="92"/>
  <c r="Y75" i="92"/>
  <c r="V75" i="92"/>
  <c r="W75" i="92"/>
  <c r="X75" i="92"/>
  <c r="S75" i="92"/>
  <c r="R75" i="92"/>
  <c r="Q75" i="92"/>
  <c r="P75" i="92"/>
  <c r="O75" i="92"/>
  <c r="N75" i="92"/>
  <c r="M75" i="92"/>
  <c r="L75" i="92"/>
  <c r="K75" i="92"/>
  <c r="B75" i="92"/>
  <c r="AF74" i="92"/>
  <c r="AE74" i="92"/>
  <c r="AD74" i="92"/>
  <c r="AC74" i="92"/>
  <c r="AB74" i="92"/>
  <c r="AA74" i="92"/>
  <c r="Z74" i="92"/>
  <c r="Y74" i="92"/>
  <c r="V74" i="92"/>
  <c r="W74" i="92"/>
  <c r="X74" i="92"/>
  <c r="S74" i="92"/>
  <c r="R74" i="92"/>
  <c r="Q74" i="92"/>
  <c r="P74" i="92"/>
  <c r="O74" i="92"/>
  <c r="N74" i="92"/>
  <c r="M74" i="92"/>
  <c r="L74" i="92"/>
  <c r="K74" i="92"/>
  <c r="H55" i="92"/>
  <c r="E74" i="92"/>
  <c r="B74" i="92"/>
  <c r="AF73" i="92"/>
  <c r="AE73" i="92"/>
  <c r="AD73" i="92"/>
  <c r="AC73" i="92"/>
  <c r="AB73" i="92"/>
  <c r="AA73" i="92"/>
  <c r="Z73" i="92"/>
  <c r="Y73" i="92"/>
  <c r="V73" i="92"/>
  <c r="W73" i="92"/>
  <c r="X73" i="92"/>
  <c r="S73" i="92"/>
  <c r="R73" i="92"/>
  <c r="Q73" i="92"/>
  <c r="P73" i="92"/>
  <c r="O73" i="92"/>
  <c r="N73" i="92"/>
  <c r="M73" i="92"/>
  <c r="L73" i="92"/>
  <c r="K73" i="92"/>
  <c r="B54" i="92"/>
  <c r="B73" i="92"/>
  <c r="AF72" i="92"/>
  <c r="AE72" i="92"/>
  <c r="AD72" i="92"/>
  <c r="AC72" i="92"/>
  <c r="AB72" i="92"/>
  <c r="AA72" i="92"/>
  <c r="Z72" i="92"/>
  <c r="Y72" i="92"/>
  <c r="V72" i="92"/>
  <c r="W72" i="92"/>
  <c r="X72" i="92"/>
  <c r="S72" i="92"/>
  <c r="R72" i="92"/>
  <c r="Q72" i="92"/>
  <c r="P72" i="92"/>
  <c r="O72" i="92"/>
  <c r="N72" i="92"/>
  <c r="M72" i="92"/>
  <c r="L72" i="92"/>
  <c r="K72" i="92"/>
  <c r="C53" i="92"/>
  <c r="C72" i="92"/>
  <c r="D72" i="92"/>
  <c r="B53" i="92"/>
  <c r="B72" i="92"/>
  <c r="AF71" i="92"/>
  <c r="AE71" i="92"/>
  <c r="AD71" i="92"/>
  <c r="AC71" i="92"/>
  <c r="AB71" i="92"/>
  <c r="AA71" i="92"/>
  <c r="Z71" i="92"/>
  <c r="Y71" i="92"/>
  <c r="V71" i="92"/>
  <c r="W71" i="92"/>
  <c r="X71" i="92"/>
  <c r="S71" i="92"/>
  <c r="R71" i="92"/>
  <c r="Q71" i="92"/>
  <c r="P71" i="92"/>
  <c r="O71" i="92"/>
  <c r="N71" i="92"/>
  <c r="M71" i="92"/>
  <c r="L71" i="92"/>
  <c r="K71" i="92"/>
  <c r="AF70" i="92"/>
  <c r="AE70" i="92"/>
  <c r="AD70" i="92"/>
  <c r="AC70" i="92"/>
  <c r="AB70" i="92"/>
  <c r="AA70" i="92"/>
  <c r="Z70" i="92"/>
  <c r="Y70" i="92"/>
  <c r="V70" i="92"/>
  <c r="W70" i="92"/>
  <c r="X70" i="92"/>
  <c r="S70" i="92"/>
  <c r="R70" i="92"/>
  <c r="Q70" i="92"/>
  <c r="P70" i="92"/>
  <c r="O70" i="92"/>
  <c r="N70" i="92"/>
  <c r="M70" i="92"/>
  <c r="L70" i="92"/>
  <c r="K70" i="92"/>
  <c r="G66" i="92"/>
  <c r="AF69" i="92"/>
  <c r="AE69" i="92"/>
  <c r="AD69" i="92"/>
  <c r="AC69" i="92"/>
  <c r="AB69" i="92"/>
  <c r="AA69" i="92"/>
  <c r="Z69" i="92"/>
  <c r="Y69" i="92"/>
  <c r="V69" i="92"/>
  <c r="W69" i="92"/>
  <c r="X69" i="92"/>
  <c r="S69" i="92"/>
  <c r="R69" i="92"/>
  <c r="Q69" i="92"/>
  <c r="P69" i="92"/>
  <c r="O69" i="92"/>
  <c r="N69" i="92"/>
  <c r="M69" i="92"/>
  <c r="L69" i="92"/>
  <c r="K69" i="92"/>
  <c r="AF68" i="92"/>
  <c r="AE68" i="92"/>
  <c r="AD68" i="92"/>
  <c r="AC68" i="92"/>
  <c r="AB68" i="92"/>
  <c r="AA68" i="92"/>
  <c r="Z68" i="92"/>
  <c r="Y68" i="92"/>
  <c r="V68" i="92"/>
  <c r="W68" i="92"/>
  <c r="X68" i="92"/>
  <c r="S68" i="92"/>
  <c r="R68" i="92"/>
  <c r="Q68" i="92"/>
  <c r="P68" i="92"/>
  <c r="O68" i="92"/>
  <c r="N68" i="92"/>
  <c r="M68" i="92"/>
  <c r="L68" i="92"/>
  <c r="K68" i="92"/>
  <c r="AF67" i="92"/>
  <c r="AE67" i="92"/>
  <c r="AD67" i="92"/>
  <c r="AC67" i="92"/>
  <c r="AB67" i="92"/>
  <c r="AA67" i="92"/>
  <c r="Z67" i="92"/>
  <c r="Y67" i="92"/>
  <c r="V67" i="92"/>
  <c r="W67" i="92"/>
  <c r="X67" i="92"/>
  <c r="S67" i="92"/>
  <c r="R67" i="92"/>
  <c r="Q67" i="92"/>
  <c r="P67" i="92"/>
  <c r="O67" i="92"/>
  <c r="N67" i="92"/>
  <c r="M67" i="92"/>
  <c r="L67" i="92"/>
  <c r="K67" i="92"/>
  <c r="G53" i="92"/>
  <c r="C56" i="92"/>
  <c r="B56" i="92"/>
  <c r="E56" i="92"/>
  <c r="G56" i="92"/>
  <c r="C57" i="92"/>
  <c r="B57" i="92"/>
  <c r="C58" i="92"/>
  <c r="B58" i="92"/>
  <c r="C61" i="92"/>
  <c r="B61" i="92"/>
  <c r="E57" i="92"/>
  <c r="G57" i="92"/>
  <c r="E58" i="92"/>
  <c r="G58" i="92"/>
  <c r="E59" i="92"/>
  <c r="G59" i="92"/>
  <c r="E60" i="92"/>
  <c r="G60" i="92"/>
  <c r="E61" i="92"/>
  <c r="G61" i="92"/>
  <c r="F53" i="92"/>
  <c r="B62" i="92"/>
  <c r="B63" i="92"/>
  <c r="B64" i="92"/>
  <c r="F54" i="92"/>
  <c r="F55" i="92"/>
  <c r="H66" i="92"/>
  <c r="H67" i="92"/>
  <c r="G67" i="92"/>
  <c r="B65" i="92"/>
  <c r="B66" i="92"/>
  <c r="F65" i="92"/>
  <c r="F66" i="92"/>
  <c r="F67" i="92"/>
  <c r="B67" i="92"/>
  <c r="AF66" i="92"/>
  <c r="AE66" i="92"/>
  <c r="AD66" i="92"/>
  <c r="AC66" i="92"/>
  <c r="AB66" i="92"/>
  <c r="AA66" i="92"/>
  <c r="Z66" i="92"/>
  <c r="Y66" i="92"/>
  <c r="V66" i="92"/>
  <c r="W66" i="92"/>
  <c r="X66" i="92"/>
  <c r="S66" i="92"/>
  <c r="R66" i="92"/>
  <c r="Q66" i="92"/>
  <c r="P66" i="92"/>
  <c r="O66" i="92"/>
  <c r="N66" i="92"/>
  <c r="M66" i="92"/>
  <c r="L66" i="92"/>
  <c r="K66" i="92"/>
  <c r="C66" i="92"/>
  <c r="AF65" i="92"/>
  <c r="AE65" i="92"/>
  <c r="AD65" i="92"/>
  <c r="AC65" i="92"/>
  <c r="AB65" i="92"/>
  <c r="AA65" i="92"/>
  <c r="Z65" i="92"/>
  <c r="Y65" i="92"/>
  <c r="V65" i="92"/>
  <c r="W65" i="92"/>
  <c r="X65" i="92"/>
  <c r="S65" i="92"/>
  <c r="R65" i="92"/>
  <c r="Q65" i="92"/>
  <c r="P65" i="92"/>
  <c r="O65" i="92"/>
  <c r="N65" i="92"/>
  <c r="M65" i="92"/>
  <c r="L65" i="92"/>
  <c r="K65" i="92"/>
  <c r="H65" i="92"/>
  <c r="G65" i="92"/>
  <c r="C65" i="92"/>
  <c r="AF64" i="92"/>
  <c r="AE64" i="92"/>
  <c r="AD64" i="92"/>
  <c r="AC64" i="92"/>
  <c r="AB64" i="92"/>
  <c r="AA64" i="92"/>
  <c r="Z64" i="92"/>
  <c r="Y64" i="92"/>
  <c r="V64" i="92"/>
  <c r="W64" i="92"/>
  <c r="X64" i="92"/>
  <c r="S64" i="92"/>
  <c r="R64" i="92"/>
  <c r="Q64" i="92"/>
  <c r="P64" i="92"/>
  <c r="O64" i="92"/>
  <c r="N64" i="92"/>
  <c r="M64" i="92"/>
  <c r="L64" i="92"/>
  <c r="K64" i="92"/>
  <c r="G64" i="92"/>
  <c r="E64" i="92"/>
  <c r="C64" i="92"/>
  <c r="AF63" i="92"/>
  <c r="AE63" i="92"/>
  <c r="AD63" i="92"/>
  <c r="AC63" i="92"/>
  <c r="AB63" i="92"/>
  <c r="AA63" i="92"/>
  <c r="Z63" i="92"/>
  <c r="Y63" i="92"/>
  <c r="V63" i="92"/>
  <c r="W63" i="92"/>
  <c r="X63" i="92"/>
  <c r="S63" i="92"/>
  <c r="R63" i="92"/>
  <c r="Q63" i="92"/>
  <c r="P63" i="92"/>
  <c r="O63" i="92"/>
  <c r="N63" i="92"/>
  <c r="M63" i="92"/>
  <c r="L63" i="92"/>
  <c r="K63" i="92"/>
  <c r="D63" i="92"/>
  <c r="C63" i="92"/>
  <c r="AF62" i="92"/>
  <c r="AE62" i="92"/>
  <c r="AD62" i="92"/>
  <c r="AC62" i="92"/>
  <c r="AB62" i="92"/>
  <c r="AA62" i="92"/>
  <c r="Z62" i="92"/>
  <c r="Y62" i="92"/>
  <c r="V62" i="92"/>
  <c r="W62" i="92"/>
  <c r="X62" i="92"/>
  <c r="S62" i="92"/>
  <c r="R62" i="92"/>
  <c r="Q62" i="92"/>
  <c r="P62" i="92"/>
  <c r="O62" i="92"/>
  <c r="N62" i="92"/>
  <c r="M62" i="92"/>
  <c r="L62" i="92"/>
  <c r="K62" i="92"/>
  <c r="AF61" i="92"/>
  <c r="AE61" i="92"/>
  <c r="AD61" i="92"/>
  <c r="AC61" i="92"/>
  <c r="AB61" i="92"/>
  <c r="AA61" i="92"/>
  <c r="Z61" i="92"/>
  <c r="Y61" i="92"/>
  <c r="V61" i="92"/>
  <c r="W61" i="92"/>
  <c r="X61" i="92"/>
  <c r="S61" i="92"/>
  <c r="R61" i="92"/>
  <c r="Q61" i="92"/>
  <c r="P61" i="92"/>
  <c r="O61" i="92"/>
  <c r="N61" i="92"/>
  <c r="M61" i="92"/>
  <c r="L61" i="92"/>
  <c r="K61" i="92"/>
  <c r="H61" i="92"/>
  <c r="AF60" i="92"/>
  <c r="AE60" i="92"/>
  <c r="AD60" i="92"/>
  <c r="AC60" i="92"/>
  <c r="AB60" i="92"/>
  <c r="AA60" i="92"/>
  <c r="Z60" i="92"/>
  <c r="Y60" i="92"/>
  <c r="V60" i="92"/>
  <c r="W60" i="92"/>
  <c r="X60" i="92"/>
  <c r="S60" i="92"/>
  <c r="R60" i="92"/>
  <c r="Q60" i="92"/>
  <c r="P60" i="92"/>
  <c r="O60" i="92"/>
  <c r="N60" i="92"/>
  <c r="M60" i="92"/>
  <c r="L60" i="92"/>
  <c r="K60" i="92"/>
  <c r="H60" i="92"/>
  <c r="AF59" i="92"/>
  <c r="AE59" i="92"/>
  <c r="AD59" i="92"/>
  <c r="AC59" i="92"/>
  <c r="AB59" i="92"/>
  <c r="AA59" i="92"/>
  <c r="Z59" i="92"/>
  <c r="Y59" i="92"/>
  <c r="V59" i="92"/>
  <c r="W59" i="92"/>
  <c r="X59" i="92"/>
  <c r="S59" i="92"/>
  <c r="R59" i="92"/>
  <c r="Q59" i="92"/>
  <c r="P59" i="92"/>
  <c r="O59" i="92"/>
  <c r="N59" i="92"/>
  <c r="M59" i="92"/>
  <c r="L59" i="92"/>
  <c r="K59" i="92"/>
  <c r="H59" i="92"/>
  <c r="AF58" i="92"/>
  <c r="AE58" i="92"/>
  <c r="AD58" i="92"/>
  <c r="AC58" i="92"/>
  <c r="AB58" i="92"/>
  <c r="AA58" i="92"/>
  <c r="Z58" i="92"/>
  <c r="Y58" i="92"/>
  <c r="V58" i="92"/>
  <c r="W58" i="92"/>
  <c r="X58" i="92"/>
  <c r="S58" i="92"/>
  <c r="R58" i="92"/>
  <c r="Q58" i="92"/>
  <c r="P58" i="92"/>
  <c r="O58" i="92"/>
  <c r="N58" i="92"/>
  <c r="M58" i="92"/>
  <c r="L58" i="92"/>
  <c r="K58" i="92"/>
  <c r="H58" i="92"/>
  <c r="AF57" i="92"/>
  <c r="AE57" i="92"/>
  <c r="AD57" i="92"/>
  <c r="AC57" i="92"/>
  <c r="AB57" i="92"/>
  <c r="AA57" i="92"/>
  <c r="Z57" i="92"/>
  <c r="Y57" i="92"/>
  <c r="V57" i="92"/>
  <c r="W57" i="92"/>
  <c r="X57" i="92"/>
  <c r="S57" i="92"/>
  <c r="R57" i="92"/>
  <c r="Q57" i="92"/>
  <c r="P57" i="92"/>
  <c r="O57" i="92"/>
  <c r="N57" i="92"/>
  <c r="M57" i="92"/>
  <c r="L57" i="92"/>
  <c r="K57" i="92"/>
  <c r="H57" i="92"/>
  <c r="AF56" i="92"/>
  <c r="AE56" i="92"/>
  <c r="AD56" i="92"/>
  <c r="AC56" i="92"/>
  <c r="AB56" i="92"/>
  <c r="AA56" i="92"/>
  <c r="Z56" i="92"/>
  <c r="Y56" i="92"/>
  <c r="V56" i="92"/>
  <c r="W56" i="92"/>
  <c r="X56" i="92"/>
  <c r="S56" i="92"/>
  <c r="R56" i="92"/>
  <c r="Q56" i="92"/>
  <c r="P56" i="92"/>
  <c r="O56" i="92"/>
  <c r="N56" i="92"/>
  <c r="M56" i="92"/>
  <c r="L56" i="92"/>
  <c r="K56" i="92"/>
  <c r="H56" i="92"/>
  <c r="AF55" i="92"/>
  <c r="AE55" i="92"/>
  <c r="AD55" i="92"/>
  <c r="AC55" i="92"/>
  <c r="AB55" i="92"/>
  <c r="AA55" i="92"/>
  <c r="Z55" i="92"/>
  <c r="Y55" i="92"/>
  <c r="V55" i="92"/>
  <c r="W55" i="92"/>
  <c r="X55" i="92"/>
  <c r="S55" i="92"/>
  <c r="R55" i="92"/>
  <c r="Q55" i="92"/>
  <c r="P55" i="92"/>
  <c r="O55" i="92"/>
  <c r="N55" i="92"/>
  <c r="M55" i="92"/>
  <c r="L55" i="92"/>
  <c r="K55" i="92"/>
  <c r="D55" i="92"/>
  <c r="E55" i="92"/>
  <c r="AF54" i="92"/>
  <c r="AE54" i="92"/>
  <c r="AD54" i="92"/>
  <c r="AC54" i="92"/>
  <c r="AB54" i="92"/>
  <c r="AA54" i="92"/>
  <c r="Z54" i="92"/>
  <c r="Y54" i="92"/>
  <c r="V54" i="92"/>
  <c r="W54" i="92"/>
  <c r="X54" i="92"/>
  <c r="S54" i="92"/>
  <c r="R54" i="92"/>
  <c r="Q54" i="92"/>
  <c r="P54" i="92"/>
  <c r="O54" i="92"/>
  <c r="N54" i="92"/>
  <c r="M54" i="92"/>
  <c r="L54" i="92"/>
  <c r="K54" i="92"/>
  <c r="D54" i="92"/>
  <c r="E54" i="92"/>
  <c r="AF53" i="92"/>
  <c r="AE53" i="92"/>
  <c r="AD53" i="92"/>
  <c r="AC53" i="92"/>
  <c r="AB53" i="92"/>
  <c r="AA53" i="92"/>
  <c r="Z53" i="92"/>
  <c r="Y53" i="92"/>
  <c r="V53" i="92"/>
  <c r="W53" i="92"/>
  <c r="X53" i="92"/>
  <c r="S53" i="92"/>
  <c r="R53" i="92"/>
  <c r="Q53" i="92"/>
  <c r="P53" i="92"/>
  <c r="O53" i="92"/>
  <c r="N53" i="92"/>
  <c r="M53" i="92"/>
  <c r="L53" i="92"/>
  <c r="K53" i="92"/>
  <c r="D53" i="92"/>
  <c r="E53" i="92"/>
  <c r="Y52" i="92"/>
  <c r="Z52" i="92"/>
  <c r="AA52" i="92"/>
  <c r="AB52" i="92"/>
  <c r="AC52" i="92"/>
  <c r="AD52" i="92"/>
  <c r="AE52" i="92"/>
  <c r="AF52" i="92"/>
  <c r="V52" i="92"/>
  <c r="W52" i="92"/>
  <c r="X52" i="92"/>
  <c r="AG52" i="92"/>
  <c r="S52" i="92"/>
  <c r="R52" i="92"/>
  <c r="Q52" i="92"/>
  <c r="P52" i="92"/>
  <c r="O52" i="92"/>
  <c r="N52" i="92"/>
  <c r="M52" i="92"/>
  <c r="L52" i="92"/>
  <c r="K52" i="92"/>
  <c r="B51" i="92"/>
  <c r="A51" i="91"/>
  <c r="B101" i="91"/>
  <c r="B96" i="91"/>
  <c r="B97" i="91"/>
  <c r="B98" i="91"/>
  <c r="B99" i="91"/>
  <c r="B100" i="91"/>
  <c r="D101" i="91"/>
  <c r="E101" i="91"/>
  <c r="B94" i="91"/>
  <c r="C101" i="91"/>
  <c r="F101" i="91"/>
  <c r="D100" i="91"/>
  <c r="E100" i="91"/>
  <c r="C100" i="91"/>
  <c r="F100" i="91"/>
  <c r="D99" i="91"/>
  <c r="E99" i="91"/>
  <c r="C99" i="91"/>
  <c r="F99" i="91"/>
  <c r="D98" i="91"/>
  <c r="E98" i="91"/>
  <c r="C98" i="91"/>
  <c r="F98" i="91"/>
  <c r="D97" i="91"/>
  <c r="E97" i="91"/>
  <c r="C97" i="91"/>
  <c r="F97" i="91"/>
  <c r="D96" i="91"/>
  <c r="E96" i="91"/>
  <c r="G96" i="91"/>
  <c r="C96" i="91"/>
  <c r="F96" i="91"/>
  <c r="B95" i="91"/>
  <c r="C77" i="91"/>
  <c r="E77" i="91"/>
  <c r="F77" i="91"/>
  <c r="G77" i="91"/>
  <c r="D77" i="91"/>
  <c r="B79" i="91"/>
  <c r="H77" i="91"/>
  <c r="B78" i="91"/>
  <c r="C78" i="91"/>
  <c r="C79" i="91"/>
  <c r="D79" i="91"/>
  <c r="D80" i="91"/>
  <c r="B81" i="91"/>
  <c r="B80" i="91"/>
  <c r="C80" i="91"/>
  <c r="C81" i="91"/>
  <c r="D81" i="91"/>
  <c r="B83" i="91"/>
  <c r="B82" i="91"/>
  <c r="C82" i="91"/>
  <c r="C83" i="91"/>
  <c r="D83" i="91"/>
  <c r="B85" i="91"/>
  <c r="B84" i="91"/>
  <c r="C84" i="91"/>
  <c r="C85" i="91"/>
  <c r="D85" i="91"/>
  <c r="B87" i="91"/>
  <c r="B86" i="91"/>
  <c r="C86" i="91"/>
  <c r="C87" i="91"/>
  <c r="D87" i="91"/>
  <c r="D92" i="91"/>
  <c r="B89" i="91"/>
  <c r="B88" i="91"/>
  <c r="C88" i="91"/>
  <c r="C89" i="91"/>
  <c r="D89" i="91"/>
  <c r="B91" i="91"/>
  <c r="B90" i="91"/>
  <c r="C90" i="91"/>
  <c r="C91" i="91"/>
  <c r="D91" i="91"/>
  <c r="E92" i="91"/>
  <c r="C92" i="91"/>
  <c r="F92" i="91"/>
  <c r="S91" i="91"/>
  <c r="R91" i="91"/>
  <c r="Q91" i="91"/>
  <c r="P91" i="91"/>
  <c r="O91" i="91"/>
  <c r="N91" i="91"/>
  <c r="M91" i="91"/>
  <c r="L91" i="91"/>
  <c r="K91" i="91"/>
  <c r="H91" i="91"/>
  <c r="G91" i="91"/>
  <c r="S90" i="91"/>
  <c r="R90" i="91"/>
  <c r="Q90" i="91"/>
  <c r="P90" i="91"/>
  <c r="O90" i="91"/>
  <c r="N90" i="91"/>
  <c r="M90" i="91"/>
  <c r="L90" i="91"/>
  <c r="K90" i="91"/>
  <c r="S89" i="91"/>
  <c r="R89" i="91"/>
  <c r="Q89" i="91"/>
  <c r="P89" i="91"/>
  <c r="O89" i="91"/>
  <c r="N89" i="91"/>
  <c r="M89" i="91"/>
  <c r="L89" i="91"/>
  <c r="K89" i="91"/>
  <c r="H89" i="91"/>
  <c r="H88" i="91"/>
  <c r="G89" i="91"/>
  <c r="S88" i="91"/>
  <c r="R88" i="91"/>
  <c r="Q88" i="91"/>
  <c r="P88" i="91"/>
  <c r="O88" i="91"/>
  <c r="N88" i="91"/>
  <c r="M88" i="91"/>
  <c r="L88" i="91"/>
  <c r="K88" i="91"/>
  <c r="S87" i="91"/>
  <c r="R87" i="91"/>
  <c r="Q87" i="91"/>
  <c r="P87" i="91"/>
  <c r="O87" i="91"/>
  <c r="N87" i="91"/>
  <c r="M87" i="91"/>
  <c r="L87" i="91"/>
  <c r="K87" i="91"/>
  <c r="H87" i="91"/>
  <c r="G87" i="91"/>
  <c r="S86" i="91"/>
  <c r="R86" i="91"/>
  <c r="Q86" i="91"/>
  <c r="P86" i="91"/>
  <c r="O86" i="91"/>
  <c r="N86" i="91"/>
  <c r="M86" i="91"/>
  <c r="L86" i="91"/>
  <c r="K86" i="91"/>
  <c r="S85" i="91"/>
  <c r="R85" i="91"/>
  <c r="Q85" i="91"/>
  <c r="P85" i="91"/>
  <c r="O85" i="91"/>
  <c r="N85" i="91"/>
  <c r="M85" i="91"/>
  <c r="L85" i="91"/>
  <c r="K85" i="91"/>
  <c r="H85" i="91"/>
  <c r="E85" i="91"/>
  <c r="G85" i="91"/>
  <c r="S84" i="91"/>
  <c r="R84" i="91"/>
  <c r="Q84" i="91"/>
  <c r="P84" i="91"/>
  <c r="O84" i="91"/>
  <c r="N84" i="91"/>
  <c r="M84" i="91"/>
  <c r="L84" i="91"/>
  <c r="K84" i="91"/>
  <c r="S83" i="91"/>
  <c r="R83" i="91"/>
  <c r="Q83" i="91"/>
  <c r="P83" i="91"/>
  <c r="O83" i="91"/>
  <c r="N83" i="91"/>
  <c r="M83" i="91"/>
  <c r="L83" i="91"/>
  <c r="K83" i="91"/>
  <c r="H83" i="91"/>
  <c r="G83" i="91"/>
  <c r="S82" i="91"/>
  <c r="R82" i="91"/>
  <c r="Q82" i="91"/>
  <c r="P82" i="91"/>
  <c r="O82" i="91"/>
  <c r="N82" i="91"/>
  <c r="M82" i="91"/>
  <c r="L82" i="91"/>
  <c r="K82" i="91"/>
  <c r="S81" i="91"/>
  <c r="R81" i="91"/>
  <c r="Q81" i="91"/>
  <c r="P81" i="91"/>
  <c r="O81" i="91"/>
  <c r="N81" i="91"/>
  <c r="M81" i="91"/>
  <c r="L81" i="91"/>
  <c r="K81" i="91"/>
  <c r="H81" i="91"/>
  <c r="G81" i="91"/>
  <c r="H63" i="91"/>
  <c r="AF80" i="91"/>
  <c r="AE80" i="91"/>
  <c r="AD80" i="91"/>
  <c r="AC80" i="91"/>
  <c r="AB80" i="91"/>
  <c r="AA80" i="91"/>
  <c r="Z80" i="91"/>
  <c r="Y80" i="91"/>
  <c r="V80" i="91"/>
  <c r="W80" i="91"/>
  <c r="X80" i="91"/>
  <c r="S80" i="91"/>
  <c r="R80" i="91"/>
  <c r="Q80" i="91"/>
  <c r="P80" i="91"/>
  <c r="O80" i="91"/>
  <c r="N80" i="91"/>
  <c r="M80" i="91"/>
  <c r="L80" i="91"/>
  <c r="K80" i="91"/>
  <c r="AF79" i="91"/>
  <c r="AE79" i="91"/>
  <c r="AD79" i="91"/>
  <c r="AC79" i="91"/>
  <c r="AB79" i="91"/>
  <c r="AA79" i="91"/>
  <c r="Z79" i="91"/>
  <c r="Y79" i="91"/>
  <c r="V79" i="91"/>
  <c r="W79" i="91"/>
  <c r="X79" i="91"/>
  <c r="S79" i="91"/>
  <c r="R79" i="91"/>
  <c r="Q79" i="91"/>
  <c r="P79" i="91"/>
  <c r="O79" i="91"/>
  <c r="N79" i="91"/>
  <c r="M79" i="91"/>
  <c r="L79" i="91"/>
  <c r="K79" i="91"/>
  <c r="H79" i="91"/>
  <c r="G79" i="91"/>
  <c r="AF78" i="91"/>
  <c r="AE78" i="91"/>
  <c r="AD78" i="91"/>
  <c r="AC78" i="91"/>
  <c r="AB78" i="91"/>
  <c r="AA78" i="91"/>
  <c r="Z78" i="91"/>
  <c r="Y78" i="91"/>
  <c r="V78" i="91"/>
  <c r="W78" i="91"/>
  <c r="X78" i="91"/>
  <c r="S78" i="91"/>
  <c r="R78" i="91"/>
  <c r="Q78" i="91"/>
  <c r="P78" i="91"/>
  <c r="O78" i="91"/>
  <c r="N78" i="91"/>
  <c r="M78" i="91"/>
  <c r="L78" i="91"/>
  <c r="K78" i="91"/>
  <c r="AF77" i="91"/>
  <c r="AE77" i="91"/>
  <c r="AD77" i="91"/>
  <c r="AC77" i="91"/>
  <c r="AB77" i="91"/>
  <c r="AA77" i="91"/>
  <c r="Z77" i="91"/>
  <c r="Y77" i="91"/>
  <c r="V77" i="91"/>
  <c r="W77" i="91"/>
  <c r="X77" i="91"/>
  <c r="S77" i="91"/>
  <c r="R77" i="91"/>
  <c r="Q77" i="91"/>
  <c r="P77" i="91"/>
  <c r="O77" i="91"/>
  <c r="N77" i="91"/>
  <c r="M77" i="91"/>
  <c r="L77" i="91"/>
  <c r="K77" i="91"/>
  <c r="B77" i="91"/>
  <c r="AF76" i="91"/>
  <c r="AE76" i="91"/>
  <c r="AD76" i="91"/>
  <c r="AC76" i="91"/>
  <c r="AB76" i="91"/>
  <c r="AA76" i="91"/>
  <c r="Z76" i="91"/>
  <c r="Y76" i="91"/>
  <c r="V76" i="91"/>
  <c r="W76" i="91"/>
  <c r="X76" i="91"/>
  <c r="S76" i="91"/>
  <c r="R76" i="91"/>
  <c r="Q76" i="91"/>
  <c r="P76" i="91"/>
  <c r="O76" i="91"/>
  <c r="N76" i="91"/>
  <c r="M76" i="91"/>
  <c r="L76" i="91"/>
  <c r="K76" i="91"/>
  <c r="G68" i="91"/>
  <c r="C54" i="91"/>
  <c r="C73" i="91"/>
  <c r="C55" i="91"/>
  <c r="C74" i="91"/>
  <c r="D73" i="91"/>
  <c r="H53" i="91"/>
  <c r="E72" i="91"/>
  <c r="F72" i="91"/>
  <c r="H54" i="91"/>
  <c r="E73" i="91"/>
  <c r="F73" i="91"/>
  <c r="B76" i="91"/>
  <c r="AF75" i="91"/>
  <c r="AE75" i="91"/>
  <c r="AD75" i="91"/>
  <c r="AC75" i="91"/>
  <c r="AB75" i="91"/>
  <c r="AA75" i="91"/>
  <c r="Z75" i="91"/>
  <c r="Y75" i="91"/>
  <c r="V75" i="91"/>
  <c r="W75" i="91"/>
  <c r="X75" i="91"/>
  <c r="S75" i="91"/>
  <c r="R75" i="91"/>
  <c r="Q75" i="91"/>
  <c r="P75" i="91"/>
  <c r="O75" i="91"/>
  <c r="N75" i="91"/>
  <c r="M75" i="91"/>
  <c r="L75" i="91"/>
  <c r="K75" i="91"/>
  <c r="B75" i="91"/>
  <c r="AF74" i="91"/>
  <c r="AE74" i="91"/>
  <c r="AD74" i="91"/>
  <c r="AC74" i="91"/>
  <c r="AB74" i="91"/>
  <c r="AA74" i="91"/>
  <c r="Z74" i="91"/>
  <c r="Y74" i="91"/>
  <c r="V74" i="91"/>
  <c r="W74" i="91"/>
  <c r="X74" i="91"/>
  <c r="S74" i="91"/>
  <c r="R74" i="91"/>
  <c r="Q74" i="91"/>
  <c r="P74" i="91"/>
  <c r="O74" i="91"/>
  <c r="N74" i="91"/>
  <c r="M74" i="91"/>
  <c r="L74" i="91"/>
  <c r="K74" i="91"/>
  <c r="H55" i="91"/>
  <c r="E74" i="91"/>
  <c r="B55" i="91"/>
  <c r="B74" i="91"/>
  <c r="AF73" i="91"/>
  <c r="AE73" i="91"/>
  <c r="AD73" i="91"/>
  <c r="AC73" i="91"/>
  <c r="AB73" i="91"/>
  <c r="AA73" i="91"/>
  <c r="Z73" i="91"/>
  <c r="Y73" i="91"/>
  <c r="V73" i="91"/>
  <c r="W73" i="91"/>
  <c r="X73" i="91"/>
  <c r="S73" i="91"/>
  <c r="R73" i="91"/>
  <c r="Q73" i="91"/>
  <c r="P73" i="91"/>
  <c r="O73" i="91"/>
  <c r="N73" i="91"/>
  <c r="M73" i="91"/>
  <c r="L73" i="91"/>
  <c r="K73" i="91"/>
  <c r="B54" i="91"/>
  <c r="B73" i="91"/>
  <c r="AF72" i="91"/>
  <c r="AE72" i="91"/>
  <c r="AD72" i="91"/>
  <c r="AC72" i="91"/>
  <c r="AB72" i="91"/>
  <c r="AA72" i="91"/>
  <c r="Z72" i="91"/>
  <c r="Y72" i="91"/>
  <c r="V72" i="91"/>
  <c r="W72" i="91"/>
  <c r="X72" i="91"/>
  <c r="S72" i="91"/>
  <c r="R72" i="91"/>
  <c r="Q72" i="91"/>
  <c r="P72" i="91"/>
  <c r="O72" i="91"/>
  <c r="N72" i="91"/>
  <c r="M72" i="91"/>
  <c r="L72" i="91"/>
  <c r="K72" i="91"/>
  <c r="C53" i="91"/>
  <c r="C72" i="91"/>
  <c r="D72" i="91"/>
  <c r="B53" i="91"/>
  <c r="B72" i="91"/>
  <c r="AF71" i="91"/>
  <c r="AE71" i="91"/>
  <c r="AD71" i="91"/>
  <c r="AC71" i="91"/>
  <c r="AB71" i="91"/>
  <c r="AA71" i="91"/>
  <c r="Z71" i="91"/>
  <c r="Y71" i="91"/>
  <c r="V71" i="91"/>
  <c r="W71" i="91"/>
  <c r="X71" i="91"/>
  <c r="S71" i="91"/>
  <c r="R71" i="91"/>
  <c r="Q71" i="91"/>
  <c r="P71" i="91"/>
  <c r="O71" i="91"/>
  <c r="N71" i="91"/>
  <c r="M71" i="91"/>
  <c r="L71" i="91"/>
  <c r="K71" i="91"/>
  <c r="AF70" i="91"/>
  <c r="AE70" i="91"/>
  <c r="AD70" i="91"/>
  <c r="AC70" i="91"/>
  <c r="AB70" i="91"/>
  <c r="AA70" i="91"/>
  <c r="Z70" i="91"/>
  <c r="Y70" i="91"/>
  <c r="V70" i="91"/>
  <c r="W70" i="91"/>
  <c r="X70" i="91"/>
  <c r="S70" i="91"/>
  <c r="R70" i="91"/>
  <c r="Q70" i="91"/>
  <c r="P70" i="91"/>
  <c r="O70" i="91"/>
  <c r="N70" i="91"/>
  <c r="M70" i="91"/>
  <c r="L70" i="91"/>
  <c r="K70" i="91"/>
  <c r="G66" i="91"/>
  <c r="AF69" i="91"/>
  <c r="AE69" i="91"/>
  <c r="AD69" i="91"/>
  <c r="AC69" i="91"/>
  <c r="AB69" i="91"/>
  <c r="AA69" i="91"/>
  <c r="Z69" i="91"/>
  <c r="Y69" i="91"/>
  <c r="V69" i="91"/>
  <c r="W69" i="91"/>
  <c r="X69" i="91"/>
  <c r="S69" i="91"/>
  <c r="R69" i="91"/>
  <c r="Q69" i="91"/>
  <c r="P69" i="91"/>
  <c r="O69" i="91"/>
  <c r="N69" i="91"/>
  <c r="M69" i="91"/>
  <c r="L69" i="91"/>
  <c r="K69" i="91"/>
  <c r="AF68" i="91"/>
  <c r="AE68" i="91"/>
  <c r="AD68" i="91"/>
  <c r="AC68" i="91"/>
  <c r="AB68" i="91"/>
  <c r="AA68" i="91"/>
  <c r="Z68" i="91"/>
  <c r="Y68" i="91"/>
  <c r="V68" i="91"/>
  <c r="W68" i="91"/>
  <c r="X68" i="91"/>
  <c r="S68" i="91"/>
  <c r="R68" i="91"/>
  <c r="Q68" i="91"/>
  <c r="P68" i="91"/>
  <c r="O68" i="91"/>
  <c r="N68" i="91"/>
  <c r="M68" i="91"/>
  <c r="L68" i="91"/>
  <c r="K68" i="91"/>
  <c r="AF67" i="91"/>
  <c r="AE67" i="91"/>
  <c r="AD67" i="91"/>
  <c r="AC67" i="91"/>
  <c r="AB67" i="91"/>
  <c r="AA67" i="91"/>
  <c r="Z67" i="91"/>
  <c r="Y67" i="91"/>
  <c r="V67" i="91"/>
  <c r="W67" i="91"/>
  <c r="X67" i="91"/>
  <c r="S67" i="91"/>
  <c r="R67" i="91"/>
  <c r="Q67" i="91"/>
  <c r="P67" i="91"/>
  <c r="O67" i="91"/>
  <c r="N67" i="91"/>
  <c r="M67" i="91"/>
  <c r="L67" i="91"/>
  <c r="K67" i="91"/>
  <c r="G53" i="91"/>
  <c r="C56" i="91"/>
  <c r="B56" i="91"/>
  <c r="E56" i="91"/>
  <c r="G56" i="91"/>
  <c r="C57" i="91"/>
  <c r="B57" i="91"/>
  <c r="C58" i="91"/>
  <c r="B58" i="91"/>
  <c r="C59" i="91"/>
  <c r="B59" i="91"/>
  <c r="C60" i="91"/>
  <c r="B60" i="91"/>
  <c r="C61" i="91"/>
  <c r="B61" i="91"/>
  <c r="E57" i="91"/>
  <c r="G57" i="91"/>
  <c r="E58" i="91"/>
  <c r="G58" i="91"/>
  <c r="E59" i="91"/>
  <c r="G59" i="91"/>
  <c r="E60" i="91"/>
  <c r="G60" i="91"/>
  <c r="E61" i="91"/>
  <c r="G61" i="91"/>
  <c r="F53" i="91"/>
  <c r="B62" i="91"/>
  <c r="B63" i="91"/>
  <c r="B64" i="91"/>
  <c r="F54" i="91"/>
  <c r="F55" i="91"/>
  <c r="H66" i="91"/>
  <c r="H67" i="91"/>
  <c r="G67" i="91"/>
  <c r="B65" i="91"/>
  <c r="B66" i="91"/>
  <c r="F65" i="91"/>
  <c r="F66" i="91"/>
  <c r="F67" i="91"/>
  <c r="B67" i="91"/>
  <c r="AF66" i="91"/>
  <c r="AE66" i="91"/>
  <c r="AD66" i="91"/>
  <c r="AC66" i="91"/>
  <c r="AB66" i="91"/>
  <c r="AA66" i="91"/>
  <c r="Z66" i="91"/>
  <c r="Y66" i="91"/>
  <c r="V66" i="91"/>
  <c r="W66" i="91"/>
  <c r="X66" i="91"/>
  <c r="S66" i="91"/>
  <c r="R66" i="91"/>
  <c r="Q66" i="91"/>
  <c r="P66" i="91"/>
  <c r="O66" i="91"/>
  <c r="N66" i="91"/>
  <c r="M66" i="91"/>
  <c r="L66" i="91"/>
  <c r="K66" i="91"/>
  <c r="C66" i="91"/>
  <c r="AF65" i="91"/>
  <c r="AE65" i="91"/>
  <c r="AD65" i="91"/>
  <c r="AC65" i="91"/>
  <c r="AB65" i="91"/>
  <c r="AA65" i="91"/>
  <c r="Z65" i="91"/>
  <c r="Y65" i="91"/>
  <c r="V65" i="91"/>
  <c r="W65" i="91"/>
  <c r="X65" i="91"/>
  <c r="S65" i="91"/>
  <c r="R65" i="91"/>
  <c r="Q65" i="91"/>
  <c r="P65" i="91"/>
  <c r="O65" i="91"/>
  <c r="N65" i="91"/>
  <c r="M65" i="91"/>
  <c r="L65" i="91"/>
  <c r="K65" i="91"/>
  <c r="H65" i="91"/>
  <c r="G65" i="91"/>
  <c r="C65" i="91"/>
  <c r="AF64" i="91"/>
  <c r="AE64" i="91"/>
  <c r="AD64" i="91"/>
  <c r="AC64" i="91"/>
  <c r="AB64" i="91"/>
  <c r="AA64" i="91"/>
  <c r="Z64" i="91"/>
  <c r="Y64" i="91"/>
  <c r="V64" i="91"/>
  <c r="W64" i="91"/>
  <c r="X64" i="91"/>
  <c r="S64" i="91"/>
  <c r="R64" i="91"/>
  <c r="Q64" i="91"/>
  <c r="P64" i="91"/>
  <c r="O64" i="91"/>
  <c r="N64" i="91"/>
  <c r="M64" i="91"/>
  <c r="L64" i="91"/>
  <c r="K64" i="91"/>
  <c r="G64" i="91"/>
  <c r="E64" i="91"/>
  <c r="C64" i="91"/>
  <c r="AF63" i="91"/>
  <c r="AE63" i="91"/>
  <c r="AD63" i="91"/>
  <c r="AC63" i="91"/>
  <c r="AB63" i="91"/>
  <c r="AA63" i="91"/>
  <c r="Z63" i="91"/>
  <c r="Y63" i="91"/>
  <c r="V63" i="91"/>
  <c r="W63" i="91"/>
  <c r="X63" i="91"/>
  <c r="S63" i="91"/>
  <c r="R63" i="91"/>
  <c r="Q63" i="91"/>
  <c r="P63" i="91"/>
  <c r="O63" i="91"/>
  <c r="N63" i="91"/>
  <c r="M63" i="91"/>
  <c r="L63" i="91"/>
  <c r="K63" i="91"/>
  <c r="D63" i="91"/>
  <c r="C63" i="91"/>
  <c r="AF62" i="91"/>
  <c r="AE62" i="91"/>
  <c r="AD62" i="91"/>
  <c r="AC62" i="91"/>
  <c r="AB62" i="91"/>
  <c r="AA62" i="91"/>
  <c r="Z62" i="91"/>
  <c r="Y62" i="91"/>
  <c r="V62" i="91"/>
  <c r="W62" i="91"/>
  <c r="X62" i="91"/>
  <c r="S62" i="91"/>
  <c r="R62" i="91"/>
  <c r="Q62" i="91"/>
  <c r="P62" i="91"/>
  <c r="O62" i="91"/>
  <c r="N62" i="91"/>
  <c r="M62" i="91"/>
  <c r="L62" i="91"/>
  <c r="K62" i="91"/>
  <c r="AF61" i="91"/>
  <c r="AE61" i="91"/>
  <c r="AD61" i="91"/>
  <c r="AC61" i="91"/>
  <c r="AB61" i="91"/>
  <c r="AA61" i="91"/>
  <c r="Z61" i="91"/>
  <c r="Y61" i="91"/>
  <c r="V61" i="91"/>
  <c r="W61" i="91"/>
  <c r="X61" i="91"/>
  <c r="S61" i="91"/>
  <c r="R61" i="91"/>
  <c r="Q61" i="91"/>
  <c r="P61" i="91"/>
  <c r="O61" i="91"/>
  <c r="N61" i="91"/>
  <c r="M61" i="91"/>
  <c r="L61" i="91"/>
  <c r="K61" i="91"/>
  <c r="H61" i="91"/>
  <c r="AF60" i="91"/>
  <c r="AE60" i="91"/>
  <c r="AD60" i="91"/>
  <c r="AC60" i="91"/>
  <c r="AB60" i="91"/>
  <c r="AA60" i="91"/>
  <c r="Z60" i="91"/>
  <c r="Y60" i="91"/>
  <c r="V60" i="91"/>
  <c r="W60" i="91"/>
  <c r="X60" i="91"/>
  <c r="S60" i="91"/>
  <c r="R60" i="91"/>
  <c r="Q60" i="91"/>
  <c r="P60" i="91"/>
  <c r="O60" i="91"/>
  <c r="N60" i="91"/>
  <c r="M60" i="91"/>
  <c r="L60" i="91"/>
  <c r="K60" i="91"/>
  <c r="H60" i="91"/>
  <c r="AF59" i="91"/>
  <c r="AE59" i="91"/>
  <c r="AD59" i="91"/>
  <c r="AC59" i="91"/>
  <c r="AB59" i="91"/>
  <c r="AA59" i="91"/>
  <c r="Z59" i="91"/>
  <c r="Y59" i="91"/>
  <c r="V59" i="91"/>
  <c r="W59" i="91"/>
  <c r="X59" i="91"/>
  <c r="S59" i="91"/>
  <c r="R59" i="91"/>
  <c r="Q59" i="91"/>
  <c r="P59" i="91"/>
  <c r="O59" i="91"/>
  <c r="N59" i="91"/>
  <c r="M59" i="91"/>
  <c r="L59" i="91"/>
  <c r="K59" i="91"/>
  <c r="H59" i="91"/>
  <c r="AF58" i="91"/>
  <c r="AE58" i="91"/>
  <c r="AD58" i="91"/>
  <c r="AC58" i="91"/>
  <c r="AB58" i="91"/>
  <c r="AA58" i="91"/>
  <c r="Z58" i="91"/>
  <c r="Y58" i="91"/>
  <c r="V58" i="91"/>
  <c r="W58" i="91"/>
  <c r="X58" i="91"/>
  <c r="S58" i="91"/>
  <c r="R58" i="91"/>
  <c r="Q58" i="91"/>
  <c r="P58" i="91"/>
  <c r="O58" i="91"/>
  <c r="N58" i="91"/>
  <c r="M58" i="91"/>
  <c r="L58" i="91"/>
  <c r="K58" i="91"/>
  <c r="H58" i="91"/>
  <c r="AF57" i="91"/>
  <c r="AE57" i="91"/>
  <c r="AD57" i="91"/>
  <c r="AC57" i="91"/>
  <c r="AB57" i="91"/>
  <c r="AA57" i="91"/>
  <c r="Z57" i="91"/>
  <c r="Y57" i="91"/>
  <c r="V57" i="91"/>
  <c r="W57" i="91"/>
  <c r="X57" i="91"/>
  <c r="S57" i="91"/>
  <c r="R57" i="91"/>
  <c r="Q57" i="91"/>
  <c r="P57" i="91"/>
  <c r="O57" i="91"/>
  <c r="N57" i="91"/>
  <c r="M57" i="91"/>
  <c r="L57" i="91"/>
  <c r="K57" i="91"/>
  <c r="H57" i="91"/>
  <c r="AF56" i="91"/>
  <c r="AE56" i="91"/>
  <c r="AD56" i="91"/>
  <c r="AC56" i="91"/>
  <c r="AB56" i="91"/>
  <c r="AA56" i="91"/>
  <c r="Z56" i="91"/>
  <c r="Y56" i="91"/>
  <c r="V56" i="91"/>
  <c r="W56" i="91"/>
  <c r="X56" i="91"/>
  <c r="S56" i="91"/>
  <c r="R56" i="91"/>
  <c r="Q56" i="91"/>
  <c r="P56" i="91"/>
  <c r="O56" i="91"/>
  <c r="N56" i="91"/>
  <c r="M56" i="91"/>
  <c r="L56" i="91"/>
  <c r="K56" i="91"/>
  <c r="H56" i="91"/>
  <c r="AF55" i="91"/>
  <c r="AE55" i="91"/>
  <c r="AD55" i="91"/>
  <c r="AC55" i="91"/>
  <c r="AB55" i="91"/>
  <c r="AA55" i="91"/>
  <c r="Z55" i="91"/>
  <c r="Y55" i="91"/>
  <c r="V55" i="91"/>
  <c r="W55" i="91"/>
  <c r="X55" i="91"/>
  <c r="S55" i="91"/>
  <c r="R55" i="91"/>
  <c r="Q55" i="91"/>
  <c r="P55" i="91"/>
  <c r="O55" i="91"/>
  <c r="N55" i="91"/>
  <c r="M55" i="91"/>
  <c r="L55" i="91"/>
  <c r="K55" i="91"/>
  <c r="D55" i="91"/>
  <c r="E55" i="91"/>
  <c r="AF54" i="91"/>
  <c r="AE54" i="91"/>
  <c r="AD54" i="91"/>
  <c r="AC54" i="91"/>
  <c r="AB54" i="91"/>
  <c r="AA54" i="91"/>
  <c r="Z54" i="91"/>
  <c r="Y54" i="91"/>
  <c r="V54" i="91"/>
  <c r="W54" i="91"/>
  <c r="X54" i="91"/>
  <c r="S54" i="91"/>
  <c r="R54" i="91"/>
  <c r="Q54" i="91"/>
  <c r="P54" i="91"/>
  <c r="O54" i="91"/>
  <c r="N54" i="91"/>
  <c r="M54" i="91"/>
  <c r="L54" i="91"/>
  <c r="K54" i="91"/>
  <c r="D54" i="91"/>
  <c r="E54" i="91"/>
  <c r="AF53" i="91"/>
  <c r="AE53" i="91"/>
  <c r="AD53" i="91"/>
  <c r="AC53" i="91"/>
  <c r="AB53" i="91"/>
  <c r="AA53" i="91"/>
  <c r="Z53" i="91"/>
  <c r="Y53" i="91"/>
  <c r="V53" i="91"/>
  <c r="W53" i="91"/>
  <c r="X53" i="91"/>
  <c r="S53" i="91"/>
  <c r="R53" i="91"/>
  <c r="Q53" i="91"/>
  <c r="P53" i="91"/>
  <c r="O53" i="91"/>
  <c r="N53" i="91"/>
  <c r="M53" i="91"/>
  <c r="L53" i="91"/>
  <c r="K53" i="91"/>
  <c r="D53" i="91"/>
  <c r="E53" i="91"/>
  <c r="Y52" i="91"/>
  <c r="Z52" i="91"/>
  <c r="AA52" i="91"/>
  <c r="AB52" i="91"/>
  <c r="AC52" i="91"/>
  <c r="AD52" i="91"/>
  <c r="AE52" i="91"/>
  <c r="AF52" i="91"/>
  <c r="V52" i="91"/>
  <c r="W52" i="91"/>
  <c r="X52" i="91"/>
  <c r="AG52" i="91"/>
  <c r="S52" i="91"/>
  <c r="R52" i="91"/>
  <c r="Q52" i="91"/>
  <c r="P52" i="91"/>
  <c r="O52" i="91"/>
  <c r="N52" i="91"/>
  <c r="M52" i="91"/>
  <c r="L52" i="91"/>
  <c r="K52" i="91"/>
  <c r="B51" i="91"/>
  <c r="A51" i="90"/>
  <c r="B101" i="90"/>
  <c r="B96" i="90"/>
  <c r="B97" i="90"/>
  <c r="B98" i="90"/>
  <c r="B99" i="90"/>
  <c r="B100" i="90"/>
  <c r="D101" i="90"/>
  <c r="E101" i="90"/>
  <c r="B94" i="90"/>
  <c r="C101" i="90"/>
  <c r="F101" i="90"/>
  <c r="D100" i="90"/>
  <c r="E100" i="90"/>
  <c r="C100" i="90"/>
  <c r="F100" i="90"/>
  <c r="D99" i="90"/>
  <c r="E99" i="90"/>
  <c r="C99" i="90"/>
  <c r="F99" i="90"/>
  <c r="D98" i="90"/>
  <c r="E98" i="90"/>
  <c r="C98" i="90"/>
  <c r="F98" i="90"/>
  <c r="D97" i="90"/>
  <c r="E97" i="90"/>
  <c r="C97" i="90"/>
  <c r="F97" i="90"/>
  <c r="D96" i="90"/>
  <c r="E96" i="90"/>
  <c r="B55" i="90"/>
  <c r="C96" i="90"/>
  <c r="F96" i="90"/>
  <c r="G96" i="90"/>
  <c r="B95" i="90"/>
  <c r="C77" i="90"/>
  <c r="E77" i="90"/>
  <c r="F77" i="90"/>
  <c r="G77" i="90"/>
  <c r="D77" i="90"/>
  <c r="B79" i="90"/>
  <c r="H77" i="90"/>
  <c r="B78" i="90"/>
  <c r="C78" i="90"/>
  <c r="C79" i="90"/>
  <c r="D79" i="90"/>
  <c r="D80" i="90"/>
  <c r="B81" i="90"/>
  <c r="B80" i="90"/>
  <c r="C80" i="90"/>
  <c r="C81" i="90"/>
  <c r="D81" i="90"/>
  <c r="B83" i="90"/>
  <c r="B82" i="90"/>
  <c r="C82" i="90"/>
  <c r="C83" i="90"/>
  <c r="D83" i="90"/>
  <c r="B85" i="90"/>
  <c r="B84" i="90"/>
  <c r="C84" i="90"/>
  <c r="C85" i="90"/>
  <c r="D85" i="90"/>
  <c r="B87" i="90"/>
  <c r="B86" i="90"/>
  <c r="C86" i="90"/>
  <c r="C87" i="90"/>
  <c r="D87" i="90"/>
  <c r="D92" i="90"/>
  <c r="B89" i="90"/>
  <c r="B88" i="90"/>
  <c r="C88" i="90"/>
  <c r="C89" i="90"/>
  <c r="D89" i="90"/>
  <c r="B91" i="90"/>
  <c r="B90" i="90"/>
  <c r="C90" i="90"/>
  <c r="C91" i="90"/>
  <c r="D91" i="90"/>
  <c r="E92" i="90"/>
  <c r="C92" i="90"/>
  <c r="F92" i="90"/>
  <c r="S91" i="90"/>
  <c r="R91" i="90"/>
  <c r="Q91" i="90"/>
  <c r="P91" i="90"/>
  <c r="O91" i="90"/>
  <c r="N91" i="90"/>
  <c r="M91" i="90"/>
  <c r="L91" i="90"/>
  <c r="K91" i="90"/>
  <c r="H91" i="90"/>
  <c r="G91" i="90"/>
  <c r="S90" i="90"/>
  <c r="R90" i="90"/>
  <c r="Q90" i="90"/>
  <c r="P90" i="90"/>
  <c r="O90" i="90"/>
  <c r="N90" i="90"/>
  <c r="M90" i="90"/>
  <c r="L90" i="90"/>
  <c r="K90" i="90"/>
  <c r="S89" i="90"/>
  <c r="R89" i="90"/>
  <c r="Q89" i="90"/>
  <c r="P89" i="90"/>
  <c r="O89" i="90"/>
  <c r="N89" i="90"/>
  <c r="M89" i="90"/>
  <c r="L89" i="90"/>
  <c r="K89" i="90"/>
  <c r="H89" i="90"/>
  <c r="H88" i="90"/>
  <c r="G89" i="90"/>
  <c r="S88" i="90"/>
  <c r="R88" i="90"/>
  <c r="Q88" i="90"/>
  <c r="P88" i="90"/>
  <c r="O88" i="90"/>
  <c r="N88" i="90"/>
  <c r="M88" i="90"/>
  <c r="L88" i="90"/>
  <c r="K88" i="90"/>
  <c r="S87" i="90"/>
  <c r="R87" i="90"/>
  <c r="Q87" i="90"/>
  <c r="P87" i="90"/>
  <c r="O87" i="90"/>
  <c r="N87" i="90"/>
  <c r="M87" i="90"/>
  <c r="L87" i="90"/>
  <c r="K87" i="90"/>
  <c r="H87" i="90"/>
  <c r="G87" i="90"/>
  <c r="S86" i="90"/>
  <c r="R86" i="90"/>
  <c r="Q86" i="90"/>
  <c r="P86" i="90"/>
  <c r="O86" i="90"/>
  <c r="N86" i="90"/>
  <c r="M86" i="90"/>
  <c r="L86" i="90"/>
  <c r="K86" i="90"/>
  <c r="S85" i="90"/>
  <c r="R85" i="90"/>
  <c r="Q85" i="90"/>
  <c r="P85" i="90"/>
  <c r="O85" i="90"/>
  <c r="N85" i="90"/>
  <c r="M85" i="90"/>
  <c r="L85" i="90"/>
  <c r="K85" i="90"/>
  <c r="H85" i="90"/>
  <c r="E85" i="90"/>
  <c r="G85" i="90"/>
  <c r="S84" i="90"/>
  <c r="R84" i="90"/>
  <c r="Q84" i="90"/>
  <c r="P84" i="90"/>
  <c r="O84" i="90"/>
  <c r="N84" i="90"/>
  <c r="M84" i="90"/>
  <c r="L84" i="90"/>
  <c r="K84" i="90"/>
  <c r="S83" i="90"/>
  <c r="R83" i="90"/>
  <c r="Q83" i="90"/>
  <c r="P83" i="90"/>
  <c r="O83" i="90"/>
  <c r="N83" i="90"/>
  <c r="M83" i="90"/>
  <c r="L83" i="90"/>
  <c r="K83" i="90"/>
  <c r="H83" i="90"/>
  <c r="G83" i="90"/>
  <c r="S82" i="90"/>
  <c r="R82" i="90"/>
  <c r="Q82" i="90"/>
  <c r="P82" i="90"/>
  <c r="O82" i="90"/>
  <c r="N82" i="90"/>
  <c r="M82" i="90"/>
  <c r="L82" i="90"/>
  <c r="K82" i="90"/>
  <c r="S81" i="90"/>
  <c r="R81" i="90"/>
  <c r="Q81" i="90"/>
  <c r="P81" i="90"/>
  <c r="O81" i="90"/>
  <c r="N81" i="90"/>
  <c r="M81" i="90"/>
  <c r="L81" i="90"/>
  <c r="K81" i="90"/>
  <c r="H81" i="90"/>
  <c r="G81" i="90"/>
  <c r="H63" i="90"/>
  <c r="AF80" i="90"/>
  <c r="AE80" i="90"/>
  <c r="AD80" i="90"/>
  <c r="AC80" i="90"/>
  <c r="AB80" i="90"/>
  <c r="AA80" i="90"/>
  <c r="Z80" i="90"/>
  <c r="Y80" i="90"/>
  <c r="V80" i="90"/>
  <c r="W80" i="90"/>
  <c r="X80" i="90"/>
  <c r="S80" i="90"/>
  <c r="R80" i="90"/>
  <c r="Q80" i="90"/>
  <c r="P80" i="90"/>
  <c r="O80" i="90"/>
  <c r="N80" i="90"/>
  <c r="M80" i="90"/>
  <c r="L80" i="90"/>
  <c r="K80" i="90"/>
  <c r="AF79" i="90"/>
  <c r="AE79" i="90"/>
  <c r="AD79" i="90"/>
  <c r="AC79" i="90"/>
  <c r="AB79" i="90"/>
  <c r="AA79" i="90"/>
  <c r="Z79" i="90"/>
  <c r="Y79" i="90"/>
  <c r="V79" i="90"/>
  <c r="W79" i="90"/>
  <c r="X79" i="90"/>
  <c r="S79" i="90"/>
  <c r="R79" i="90"/>
  <c r="Q79" i="90"/>
  <c r="P79" i="90"/>
  <c r="O79" i="90"/>
  <c r="N79" i="90"/>
  <c r="M79" i="90"/>
  <c r="L79" i="90"/>
  <c r="K79" i="90"/>
  <c r="H79" i="90"/>
  <c r="G79" i="90"/>
  <c r="AF78" i="90"/>
  <c r="AE78" i="90"/>
  <c r="AD78" i="90"/>
  <c r="AC78" i="90"/>
  <c r="AB78" i="90"/>
  <c r="AA78" i="90"/>
  <c r="Z78" i="90"/>
  <c r="Y78" i="90"/>
  <c r="V78" i="90"/>
  <c r="W78" i="90"/>
  <c r="X78" i="90"/>
  <c r="S78" i="90"/>
  <c r="R78" i="90"/>
  <c r="Q78" i="90"/>
  <c r="P78" i="90"/>
  <c r="O78" i="90"/>
  <c r="N78" i="90"/>
  <c r="M78" i="90"/>
  <c r="L78" i="90"/>
  <c r="K78" i="90"/>
  <c r="AF77" i="90"/>
  <c r="AE77" i="90"/>
  <c r="AD77" i="90"/>
  <c r="AC77" i="90"/>
  <c r="AB77" i="90"/>
  <c r="AA77" i="90"/>
  <c r="Z77" i="90"/>
  <c r="Y77" i="90"/>
  <c r="V77" i="90"/>
  <c r="W77" i="90"/>
  <c r="X77" i="90"/>
  <c r="S77" i="90"/>
  <c r="R77" i="90"/>
  <c r="Q77" i="90"/>
  <c r="P77" i="90"/>
  <c r="O77" i="90"/>
  <c r="N77" i="90"/>
  <c r="M77" i="90"/>
  <c r="L77" i="90"/>
  <c r="K77" i="90"/>
  <c r="B77" i="90"/>
  <c r="AF76" i="90"/>
  <c r="AE76" i="90"/>
  <c r="AD76" i="90"/>
  <c r="AC76" i="90"/>
  <c r="AB76" i="90"/>
  <c r="AA76" i="90"/>
  <c r="Z76" i="90"/>
  <c r="Y76" i="90"/>
  <c r="V76" i="90"/>
  <c r="W76" i="90"/>
  <c r="X76" i="90"/>
  <c r="S76" i="90"/>
  <c r="R76" i="90"/>
  <c r="Q76" i="90"/>
  <c r="P76" i="90"/>
  <c r="O76" i="90"/>
  <c r="N76" i="90"/>
  <c r="M76" i="90"/>
  <c r="L76" i="90"/>
  <c r="K76" i="90"/>
  <c r="G68" i="90"/>
  <c r="C54" i="90"/>
  <c r="C73" i="90"/>
  <c r="C55" i="90"/>
  <c r="C74" i="90"/>
  <c r="D73" i="90"/>
  <c r="H53" i="90"/>
  <c r="E72" i="90"/>
  <c r="F72" i="90"/>
  <c r="H54" i="90"/>
  <c r="E73" i="90"/>
  <c r="F73" i="90"/>
  <c r="B76" i="90"/>
  <c r="AF75" i="90"/>
  <c r="AE75" i="90"/>
  <c r="AD75" i="90"/>
  <c r="AC75" i="90"/>
  <c r="AB75" i="90"/>
  <c r="AA75" i="90"/>
  <c r="Z75" i="90"/>
  <c r="Y75" i="90"/>
  <c r="V75" i="90"/>
  <c r="W75" i="90"/>
  <c r="X75" i="90"/>
  <c r="S75" i="90"/>
  <c r="R75" i="90"/>
  <c r="Q75" i="90"/>
  <c r="P75" i="90"/>
  <c r="O75" i="90"/>
  <c r="N75" i="90"/>
  <c r="M75" i="90"/>
  <c r="L75" i="90"/>
  <c r="K75" i="90"/>
  <c r="B75" i="90"/>
  <c r="AF74" i="90"/>
  <c r="AE74" i="90"/>
  <c r="AD74" i="90"/>
  <c r="AC74" i="90"/>
  <c r="AB74" i="90"/>
  <c r="AA74" i="90"/>
  <c r="Z74" i="90"/>
  <c r="Y74" i="90"/>
  <c r="V74" i="90"/>
  <c r="W74" i="90"/>
  <c r="X74" i="90"/>
  <c r="S74" i="90"/>
  <c r="R74" i="90"/>
  <c r="Q74" i="90"/>
  <c r="P74" i="90"/>
  <c r="O74" i="90"/>
  <c r="N74" i="90"/>
  <c r="M74" i="90"/>
  <c r="L74" i="90"/>
  <c r="K74" i="90"/>
  <c r="H55" i="90"/>
  <c r="E74" i="90"/>
  <c r="B74" i="90"/>
  <c r="AF73" i="90"/>
  <c r="AE73" i="90"/>
  <c r="AD73" i="90"/>
  <c r="AC73" i="90"/>
  <c r="AB73" i="90"/>
  <c r="AA73" i="90"/>
  <c r="Z73" i="90"/>
  <c r="Y73" i="90"/>
  <c r="V73" i="90"/>
  <c r="W73" i="90"/>
  <c r="X73" i="90"/>
  <c r="S73" i="90"/>
  <c r="R73" i="90"/>
  <c r="Q73" i="90"/>
  <c r="P73" i="90"/>
  <c r="O73" i="90"/>
  <c r="N73" i="90"/>
  <c r="M73" i="90"/>
  <c r="L73" i="90"/>
  <c r="K73" i="90"/>
  <c r="B54" i="90"/>
  <c r="B73" i="90"/>
  <c r="AF72" i="90"/>
  <c r="AE72" i="90"/>
  <c r="AD72" i="90"/>
  <c r="AC72" i="90"/>
  <c r="AB72" i="90"/>
  <c r="AA72" i="90"/>
  <c r="Z72" i="90"/>
  <c r="Y72" i="90"/>
  <c r="V72" i="90"/>
  <c r="W72" i="90"/>
  <c r="X72" i="90"/>
  <c r="S72" i="90"/>
  <c r="R72" i="90"/>
  <c r="Q72" i="90"/>
  <c r="P72" i="90"/>
  <c r="O72" i="90"/>
  <c r="N72" i="90"/>
  <c r="M72" i="90"/>
  <c r="L72" i="90"/>
  <c r="K72" i="90"/>
  <c r="C53" i="90"/>
  <c r="C72" i="90"/>
  <c r="D72" i="90"/>
  <c r="B53" i="90"/>
  <c r="B72" i="90"/>
  <c r="AF71" i="90"/>
  <c r="AE71" i="90"/>
  <c r="AD71" i="90"/>
  <c r="AC71" i="90"/>
  <c r="AB71" i="90"/>
  <c r="AA71" i="90"/>
  <c r="Z71" i="90"/>
  <c r="Y71" i="90"/>
  <c r="V71" i="90"/>
  <c r="W71" i="90"/>
  <c r="X71" i="90"/>
  <c r="S71" i="90"/>
  <c r="R71" i="90"/>
  <c r="Q71" i="90"/>
  <c r="P71" i="90"/>
  <c r="O71" i="90"/>
  <c r="N71" i="90"/>
  <c r="M71" i="90"/>
  <c r="L71" i="90"/>
  <c r="K71" i="90"/>
  <c r="AF70" i="90"/>
  <c r="AE70" i="90"/>
  <c r="AD70" i="90"/>
  <c r="AC70" i="90"/>
  <c r="AB70" i="90"/>
  <c r="AA70" i="90"/>
  <c r="Z70" i="90"/>
  <c r="Y70" i="90"/>
  <c r="V70" i="90"/>
  <c r="W70" i="90"/>
  <c r="X70" i="90"/>
  <c r="S70" i="90"/>
  <c r="R70" i="90"/>
  <c r="Q70" i="90"/>
  <c r="P70" i="90"/>
  <c r="O70" i="90"/>
  <c r="N70" i="90"/>
  <c r="M70" i="90"/>
  <c r="L70" i="90"/>
  <c r="K70" i="90"/>
  <c r="G66" i="90"/>
  <c r="AF69" i="90"/>
  <c r="AE69" i="90"/>
  <c r="AD69" i="90"/>
  <c r="AC69" i="90"/>
  <c r="AB69" i="90"/>
  <c r="AA69" i="90"/>
  <c r="Z69" i="90"/>
  <c r="Y69" i="90"/>
  <c r="V69" i="90"/>
  <c r="W69" i="90"/>
  <c r="X69" i="90"/>
  <c r="S69" i="90"/>
  <c r="R69" i="90"/>
  <c r="Q69" i="90"/>
  <c r="P69" i="90"/>
  <c r="O69" i="90"/>
  <c r="N69" i="90"/>
  <c r="M69" i="90"/>
  <c r="L69" i="90"/>
  <c r="K69" i="90"/>
  <c r="AF68" i="90"/>
  <c r="AE68" i="90"/>
  <c r="AD68" i="90"/>
  <c r="AC68" i="90"/>
  <c r="AB68" i="90"/>
  <c r="AA68" i="90"/>
  <c r="Z68" i="90"/>
  <c r="Y68" i="90"/>
  <c r="V68" i="90"/>
  <c r="W68" i="90"/>
  <c r="X68" i="90"/>
  <c r="S68" i="90"/>
  <c r="R68" i="90"/>
  <c r="Q68" i="90"/>
  <c r="P68" i="90"/>
  <c r="O68" i="90"/>
  <c r="N68" i="90"/>
  <c r="M68" i="90"/>
  <c r="L68" i="90"/>
  <c r="K68" i="90"/>
  <c r="AF67" i="90"/>
  <c r="AE67" i="90"/>
  <c r="AD67" i="90"/>
  <c r="AC67" i="90"/>
  <c r="AB67" i="90"/>
  <c r="AA67" i="90"/>
  <c r="Z67" i="90"/>
  <c r="Y67" i="90"/>
  <c r="V67" i="90"/>
  <c r="W67" i="90"/>
  <c r="X67" i="90"/>
  <c r="S67" i="90"/>
  <c r="R67" i="90"/>
  <c r="Q67" i="90"/>
  <c r="P67" i="90"/>
  <c r="O67" i="90"/>
  <c r="N67" i="90"/>
  <c r="M67" i="90"/>
  <c r="L67" i="90"/>
  <c r="K67" i="90"/>
  <c r="G53" i="90"/>
  <c r="C56" i="90"/>
  <c r="B56" i="90"/>
  <c r="E56" i="90"/>
  <c r="G56" i="90"/>
  <c r="C57" i="90"/>
  <c r="B57" i="90"/>
  <c r="C58" i="90"/>
  <c r="B58" i="90"/>
  <c r="C59" i="90"/>
  <c r="B59" i="90"/>
  <c r="C60" i="90"/>
  <c r="B60" i="90"/>
  <c r="C61" i="90"/>
  <c r="B61" i="90"/>
  <c r="E57" i="90"/>
  <c r="G57" i="90"/>
  <c r="E58" i="90"/>
  <c r="G58" i="90"/>
  <c r="E59" i="90"/>
  <c r="G59" i="90"/>
  <c r="E60" i="90"/>
  <c r="G60" i="90"/>
  <c r="E61" i="90"/>
  <c r="G61" i="90"/>
  <c r="F53" i="90"/>
  <c r="B62" i="90"/>
  <c r="B63" i="90"/>
  <c r="B64" i="90"/>
  <c r="F54" i="90"/>
  <c r="F55" i="90"/>
  <c r="H66" i="90"/>
  <c r="H67" i="90"/>
  <c r="G67" i="90"/>
  <c r="B65" i="90"/>
  <c r="B66" i="90"/>
  <c r="F65" i="90"/>
  <c r="F66" i="90"/>
  <c r="F67" i="90"/>
  <c r="B67" i="90"/>
  <c r="AF66" i="90"/>
  <c r="AE66" i="90"/>
  <c r="AD66" i="90"/>
  <c r="AC66" i="90"/>
  <c r="AB66" i="90"/>
  <c r="AA66" i="90"/>
  <c r="Z66" i="90"/>
  <c r="Y66" i="90"/>
  <c r="V66" i="90"/>
  <c r="W66" i="90"/>
  <c r="X66" i="90"/>
  <c r="S66" i="90"/>
  <c r="R66" i="90"/>
  <c r="Q66" i="90"/>
  <c r="P66" i="90"/>
  <c r="O66" i="90"/>
  <c r="N66" i="90"/>
  <c r="M66" i="90"/>
  <c r="L66" i="90"/>
  <c r="K66" i="90"/>
  <c r="C66" i="90"/>
  <c r="AF65" i="90"/>
  <c r="AE65" i="90"/>
  <c r="AD65" i="90"/>
  <c r="AC65" i="90"/>
  <c r="AB65" i="90"/>
  <c r="AA65" i="90"/>
  <c r="Z65" i="90"/>
  <c r="Y65" i="90"/>
  <c r="V65" i="90"/>
  <c r="W65" i="90"/>
  <c r="X65" i="90"/>
  <c r="S65" i="90"/>
  <c r="R65" i="90"/>
  <c r="Q65" i="90"/>
  <c r="P65" i="90"/>
  <c r="O65" i="90"/>
  <c r="N65" i="90"/>
  <c r="M65" i="90"/>
  <c r="L65" i="90"/>
  <c r="K65" i="90"/>
  <c r="H65" i="90"/>
  <c r="G65" i="90"/>
  <c r="C65" i="90"/>
  <c r="AF64" i="90"/>
  <c r="AE64" i="90"/>
  <c r="AD64" i="90"/>
  <c r="AC64" i="90"/>
  <c r="AB64" i="90"/>
  <c r="AA64" i="90"/>
  <c r="Z64" i="90"/>
  <c r="Y64" i="90"/>
  <c r="V64" i="90"/>
  <c r="W64" i="90"/>
  <c r="X64" i="90"/>
  <c r="S64" i="90"/>
  <c r="R64" i="90"/>
  <c r="Q64" i="90"/>
  <c r="P64" i="90"/>
  <c r="O64" i="90"/>
  <c r="N64" i="90"/>
  <c r="M64" i="90"/>
  <c r="L64" i="90"/>
  <c r="K64" i="90"/>
  <c r="G64" i="90"/>
  <c r="E64" i="90"/>
  <c r="C64" i="90"/>
  <c r="AF63" i="90"/>
  <c r="AE63" i="90"/>
  <c r="AD63" i="90"/>
  <c r="AC63" i="90"/>
  <c r="AB63" i="90"/>
  <c r="AA63" i="90"/>
  <c r="Z63" i="90"/>
  <c r="Y63" i="90"/>
  <c r="V63" i="90"/>
  <c r="W63" i="90"/>
  <c r="X63" i="90"/>
  <c r="S63" i="90"/>
  <c r="R63" i="90"/>
  <c r="Q63" i="90"/>
  <c r="P63" i="90"/>
  <c r="O63" i="90"/>
  <c r="N63" i="90"/>
  <c r="M63" i="90"/>
  <c r="L63" i="90"/>
  <c r="K63" i="90"/>
  <c r="D53" i="90"/>
  <c r="E53" i="90"/>
  <c r="D54" i="90"/>
  <c r="E54" i="90"/>
  <c r="D55" i="90"/>
  <c r="E55" i="90"/>
  <c r="D63" i="90"/>
  <c r="C63" i="90"/>
  <c r="AF62" i="90"/>
  <c r="AE62" i="90"/>
  <c r="AD62" i="90"/>
  <c r="AC62" i="90"/>
  <c r="AB62" i="90"/>
  <c r="AA62" i="90"/>
  <c r="Z62" i="90"/>
  <c r="Y62" i="90"/>
  <c r="V62" i="90"/>
  <c r="W62" i="90"/>
  <c r="X62" i="90"/>
  <c r="S62" i="90"/>
  <c r="R62" i="90"/>
  <c r="Q62" i="90"/>
  <c r="P62" i="90"/>
  <c r="O62" i="90"/>
  <c r="N62" i="90"/>
  <c r="M62" i="90"/>
  <c r="L62" i="90"/>
  <c r="K62" i="90"/>
  <c r="AF61" i="90"/>
  <c r="AE61" i="90"/>
  <c r="AD61" i="90"/>
  <c r="AC61" i="90"/>
  <c r="AB61" i="90"/>
  <c r="AA61" i="90"/>
  <c r="Z61" i="90"/>
  <c r="Y61" i="90"/>
  <c r="V61" i="90"/>
  <c r="W61" i="90"/>
  <c r="X61" i="90"/>
  <c r="S61" i="90"/>
  <c r="R61" i="90"/>
  <c r="Q61" i="90"/>
  <c r="P61" i="90"/>
  <c r="O61" i="90"/>
  <c r="N61" i="90"/>
  <c r="M61" i="90"/>
  <c r="L61" i="90"/>
  <c r="K61" i="90"/>
  <c r="H61" i="90"/>
  <c r="AF60" i="90"/>
  <c r="AE60" i="90"/>
  <c r="AD60" i="90"/>
  <c r="AC60" i="90"/>
  <c r="AB60" i="90"/>
  <c r="AA60" i="90"/>
  <c r="Z60" i="90"/>
  <c r="Y60" i="90"/>
  <c r="V60" i="90"/>
  <c r="W60" i="90"/>
  <c r="X60" i="90"/>
  <c r="S60" i="90"/>
  <c r="R60" i="90"/>
  <c r="Q60" i="90"/>
  <c r="P60" i="90"/>
  <c r="O60" i="90"/>
  <c r="N60" i="90"/>
  <c r="M60" i="90"/>
  <c r="L60" i="90"/>
  <c r="K60" i="90"/>
  <c r="H60" i="90"/>
  <c r="AF59" i="90"/>
  <c r="AE59" i="90"/>
  <c r="AD59" i="90"/>
  <c r="AC59" i="90"/>
  <c r="AB59" i="90"/>
  <c r="AA59" i="90"/>
  <c r="Z59" i="90"/>
  <c r="Y59" i="90"/>
  <c r="V59" i="90"/>
  <c r="W59" i="90"/>
  <c r="X59" i="90"/>
  <c r="S59" i="90"/>
  <c r="R59" i="90"/>
  <c r="Q59" i="90"/>
  <c r="P59" i="90"/>
  <c r="O59" i="90"/>
  <c r="N59" i="90"/>
  <c r="M59" i="90"/>
  <c r="L59" i="90"/>
  <c r="K59" i="90"/>
  <c r="H59" i="90"/>
  <c r="AF58" i="90"/>
  <c r="AE58" i="90"/>
  <c r="AD58" i="90"/>
  <c r="AC58" i="90"/>
  <c r="AB58" i="90"/>
  <c r="AA58" i="90"/>
  <c r="Z58" i="90"/>
  <c r="Y58" i="90"/>
  <c r="V58" i="90"/>
  <c r="W58" i="90"/>
  <c r="X58" i="90"/>
  <c r="S58" i="90"/>
  <c r="R58" i="90"/>
  <c r="Q58" i="90"/>
  <c r="P58" i="90"/>
  <c r="O58" i="90"/>
  <c r="N58" i="90"/>
  <c r="M58" i="90"/>
  <c r="L58" i="90"/>
  <c r="K58" i="90"/>
  <c r="H58" i="90"/>
  <c r="AF57" i="90"/>
  <c r="AE57" i="90"/>
  <c r="AD57" i="90"/>
  <c r="AC57" i="90"/>
  <c r="AB57" i="90"/>
  <c r="AA57" i="90"/>
  <c r="Z57" i="90"/>
  <c r="Y57" i="90"/>
  <c r="V57" i="90"/>
  <c r="W57" i="90"/>
  <c r="X57" i="90"/>
  <c r="S57" i="90"/>
  <c r="R57" i="90"/>
  <c r="Q57" i="90"/>
  <c r="P57" i="90"/>
  <c r="O57" i="90"/>
  <c r="N57" i="90"/>
  <c r="M57" i="90"/>
  <c r="L57" i="90"/>
  <c r="K57" i="90"/>
  <c r="H57" i="90"/>
  <c r="AF56" i="90"/>
  <c r="AE56" i="90"/>
  <c r="AD56" i="90"/>
  <c r="AC56" i="90"/>
  <c r="AB56" i="90"/>
  <c r="AA56" i="90"/>
  <c r="Z56" i="90"/>
  <c r="Y56" i="90"/>
  <c r="V56" i="90"/>
  <c r="W56" i="90"/>
  <c r="X56" i="90"/>
  <c r="S56" i="90"/>
  <c r="R56" i="90"/>
  <c r="Q56" i="90"/>
  <c r="P56" i="90"/>
  <c r="O56" i="90"/>
  <c r="N56" i="90"/>
  <c r="M56" i="90"/>
  <c r="L56" i="90"/>
  <c r="K56" i="90"/>
  <c r="H56" i="90"/>
  <c r="AF55" i="90"/>
  <c r="AE55" i="90"/>
  <c r="AD55" i="90"/>
  <c r="AC55" i="90"/>
  <c r="AB55" i="90"/>
  <c r="AA55" i="90"/>
  <c r="Z55" i="90"/>
  <c r="Y55" i="90"/>
  <c r="V55" i="90"/>
  <c r="W55" i="90"/>
  <c r="X55" i="90"/>
  <c r="S55" i="90"/>
  <c r="R55" i="90"/>
  <c r="Q55" i="90"/>
  <c r="P55" i="90"/>
  <c r="O55" i="90"/>
  <c r="N55" i="90"/>
  <c r="M55" i="90"/>
  <c r="L55" i="90"/>
  <c r="K55" i="90"/>
  <c r="AF54" i="90"/>
  <c r="AE54" i="90"/>
  <c r="AD54" i="90"/>
  <c r="AC54" i="90"/>
  <c r="AB54" i="90"/>
  <c r="AA54" i="90"/>
  <c r="Z54" i="90"/>
  <c r="Y54" i="90"/>
  <c r="V54" i="90"/>
  <c r="W54" i="90"/>
  <c r="X54" i="90"/>
  <c r="S54" i="90"/>
  <c r="R54" i="90"/>
  <c r="Q54" i="90"/>
  <c r="P54" i="90"/>
  <c r="O54" i="90"/>
  <c r="N54" i="90"/>
  <c r="M54" i="90"/>
  <c r="L54" i="90"/>
  <c r="K54" i="90"/>
  <c r="AF53" i="90"/>
  <c r="AE53" i="90"/>
  <c r="AD53" i="90"/>
  <c r="AC53" i="90"/>
  <c r="AB53" i="90"/>
  <c r="AA53" i="90"/>
  <c r="Z53" i="90"/>
  <c r="Y53" i="90"/>
  <c r="V53" i="90"/>
  <c r="W53" i="90"/>
  <c r="X53" i="90"/>
  <c r="S53" i="90"/>
  <c r="R53" i="90"/>
  <c r="Q53" i="90"/>
  <c r="P53" i="90"/>
  <c r="O53" i="90"/>
  <c r="N53" i="90"/>
  <c r="M53" i="90"/>
  <c r="L53" i="90"/>
  <c r="K53" i="90"/>
  <c r="Y52" i="90"/>
  <c r="Z52" i="90"/>
  <c r="AA52" i="90"/>
  <c r="AB52" i="90"/>
  <c r="AC52" i="90"/>
  <c r="AD52" i="90"/>
  <c r="AE52" i="90"/>
  <c r="AF52" i="90"/>
  <c r="V52" i="90"/>
  <c r="W52" i="90"/>
  <c r="X52" i="90"/>
  <c r="S52" i="90"/>
  <c r="AG52" i="90"/>
  <c r="R52" i="90"/>
  <c r="Q52" i="90"/>
  <c r="P52" i="90"/>
  <c r="O52" i="90"/>
  <c r="N52" i="90"/>
  <c r="M52" i="90"/>
  <c r="L52" i="90"/>
  <c r="K52" i="90"/>
  <c r="B51" i="90"/>
  <c r="A51" i="89"/>
  <c r="B101" i="89"/>
  <c r="B96" i="89"/>
  <c r="B97" i="89"/>
  <c r="B98" i="89"/>
  <c r="B99" i="89"/>
  <c r="B100" i="89"/>
  <c r="D101" i="89"/>
  <c r="E101" i="89"/>
  <c r="B94" i="89"/>
  <c r="C101" i="89"/>
  <c r="F101" i="89"/>
  <c r="D100" i="89"/>
  <c r="E100" i="89"/>
  <c r="C100" i="89"/>
  <c r="F100" i="89"/>
  <c r="D99" i="89"/>
  <c r="E99" i="89"/>
  <c r="C99" i="89"/>
  <c r="F99" i="89"/>
  <c r="D98" i="89"/>
  <c r="E98" i="89"/>
  <c r="C98" i="89"/>
  <c r="F98" i="89"/>
  <c r="D97" i="89"/>
  <c r="E97" i="89"/>
  <c r="C97" i="89"/>
  <c r="F97" i="89"/>
  <c r="D96" i="89"/>
  <c r="E96" i="89"/>
  <c r="G96" i="89"/>
  <c r="C96" i="89"/>
  <c r="F96" i="89"/>
  <c r="B95" i="89"/>
  <c r="C77" i="89"/>
  <c r="E77" i="89"/>
  <c r="F77" i="89"/>
  <c r="G77" i="89"/>
  <c r="D77" i="89"/>
  <c r="B79" i="89"/>
  <c r="H77" i="89"/>
  <c r="B78" i="89"/>
  <c r="C78" i="89"/>
  <c r="C79" i="89"/>
  <c r="D79" i="89"/>
  <c r="D80" i="89"/>
  <c r="B81" i="89"/>
  <c r="B80" i="89"/>
  <c r="C80" i="89"/>
  <c r="C81" i="89"/>
  <c r="D81" i="89"/>
  <c r="B83" i="89"/>
  <c r="B82" i="89"/>
  <c r="C82" i="89"/>
  <c r="C83" i="89"/>
  <c r="D83" i="89"/>
  <c r="B85" i="89"/>
  <c r="B84" i="89"/>
  <c r="C84" i="89"/>
  <c r="C85" i="89"/>
  <c r="D85" i="89"/>
  <c r="B87" i="89"/>
  <c r="B86" i="89"/>
  <c r="C86" i="89"/>
  <c r="C87" i="89"/>
  <c r="D87" i="89"/>
  <c r="D92" i="89"/>
  <c r="B89" i="89"/>
  <c r="B88" i="89"/>
  <c r="C88" i="89"/>
  <c r="C89" i="89"/>
  <c r="D89" i="89"/>
  <c r="B91" i="89"/>
  <c r="B90" i="89"/>
  <c r="C90" i="89"/>
  <c r="C91" i="89"/>
  <c r="D91" i="89"/>
  <c r="E92" i="89"/>
  <c r="C92" i="89"/>
  <c r="F92" i="89"/>
  <c r="S91" i="89"/>
  <c r="R91" i="89"/>
  <c r="Q91" i="89"/>
  <c r="P91" i="89"/>
  <c r="O91" i="89"/>
  <c r="N91" i="89"/>
  <c r="M91" i="89"/>
  <c r="L91" i="89"/>
  <c r="K91" i="89"/>
  <c r="H91" i="89"/>
  <c r="G91" i="89"/>
  <c r="S90" i="89"/>
  <c r="R90" i="89"/>
  <c r="Q90" i="89"/>
  <c r="P90" i="89"/>
  <c r="O90" i="89"/>
  <c r="N90" i="89"/>
  <c r="M90" i="89"/>
  <c r="L90" i="89"/>
  <c r="K90" i="89"/>
  <c r="S89" i="89"/>
  <c r="R89" i="89"/>
  <c r="Q89" i="89"/>
  <c r="P89" i="89"/>
  <c r="O89" i="89"/>
  <c r="N89" i="89"/>
  <c r="M89" i="89"/>
  <c r="L89" i="89"/>
  <c r="K89" i="89"/>
  <c r="H89" i="89"/>
  <c r="G89" i="89"/>
  <c r="S88" i="89"/>
  <c r="R88" i="89"/>
  <c r="Q88" i="89"/>
  <c r="P88" i="89"/>
  <c r="O88" i="89"/>
  <c r="N88" i="89"/>
  <c r="M88" i="89"/>
  <c r="L88" i="89"/>
  <c r="K88" i="89"/>
  <c r="H88" i="89"/>
  <c r="S87" i="89"/>
  <c r="R87" i="89"/>
  <c r="Q87" i="89"/>
  <c r="P87" i="89"/>
  <c r="O87" i="89"/>
  <c r="N87" i="89"/>
  <c r="M87" i="89"/>
  <c r="L87" i="89"/>
  <c r="K87" i="89"/>
  <c r="H87" i="89"/>
  <c r="G87" i="89"/>
  <c r="S86" i="89"/>
  <c r="R86" i="89"/>
  <c r="Q86" i="89"/>
  <c r="P86" i="89"/>
  <c r="O86" i="89"/>
  <c r="N86" i="89"/>
  <c r="M86" i="89"/>
  <c r="L86" i="89"/>
  <c r="K86" i="89"/>
  <c r="S85" i="89"/>
  <c r="R85" i="89"/>
  <c r="Q85" i="89"/>
  <c r="P85" i="89"/>
  <c r="O85" i="89"/>
  <c r="N85" i="89"/>
  <c r="M85" i="89"/>
  <c r="L85" i="89"/>
  <c r="K85" i="89"/>
  <c r="H85" i="89"/>
  <c r="E85" i="89"/>
  <c r="G85" i="89"/>
  <c r="S84" i="89"/>
  <c r="R84" i="89"/>
  <c r="Q84" i="89"/>
  <c r="P84" i="89"/>
  <c r="O84" i="89"/>
  <c r="N84" i="89"/>
  <c r="M84" i="89"/>
  <c r="L84" i="89"/>
  <c r="K84" i="89"/>
  <c r="S83" i="89"/>
  <c r="R83" i="89"/>
  <c r="Q83" i="89"/>
  <c r="P83" i="89"/>
  <c r="O83" i="89"/>
  <c r="N83" i="89"/>
  <c r="M83" i="89"/>
  <c r="L83" i="89"/>
  <c r="K83" i="89"/>
  <c r="H83" i="89"/>
  <c r="G83" i="89"/>
  <c r="S82" i="89"/>
  <c r="R82" i="89"/>
  <c r="Q82" i="89"/>
  <c r="P82" i="89"/>
  <c r="O82" i="89"/>
  <c r="N82" i="89"/>
  <c r="M82" i="89"/>
  <c r="L82" i="89"/>
  <c r="K82" i="89"/>
  <c r="S81" i="89"/>
  <c r="R81" i="89"/>
  <c r="Q81" i="89"/>
  <c r="P81" i="89"/>
  <c r="O81" i="89"/>
  <c r="N81" i="89"/>
  <c r="M81" i="89"/>
  <c r="L81" i="89"/>
  <c r="K81" i="89"/>
  <c r="H81" i="89"/>
  <c r="G81" i="89"/>
  <c r="H63" i="89"/>
  <c r="AF80" i="89"/>
  <c r="AE80" i="89"/>
  <c r="AD80" i="89"/>
  <c r="AC80" i="89"/>
  <c r="AB80" i="89"/>
  <c r="AA80" i="89"/>
  <c r="Z80" i="89"/>
  <c r="Y80" i="89"/>
  <c r="V80" i="89"/>
  <c r="W80" i="89"/>
  <c r="X80" i="89"/>
  <c r="S80" i="89"/>
  <c r="R80" i="89"/>
  <c r="Q80" i="89"/>
  <c r="P80" i="89"/>
  <c r="O80" i="89"/>
  <c r="N80" i="89"/>
  <c r="M80" i="89"/>
  <c r="L80" i="89"/>
  <c r="K80" i="89"/>
  <c r="AF79" i="89"/>
  <c r="AE79" i="89"/>
  <c r="AD79" i="89"/>
  <c r="AC79" i="89"/>
  <c r="AB79" i="89"/>
  <c r="AA79" i="89"/>
  <c r="Z79" i="89"/>
  <c r="Y79" i="89"/>
  <c r="V79" i="89"/>
  <c r="W79" i="89"/>
  <c r="X79" i="89"/>
  <c r="S79" i="89"/>
  <c r="R79" i="89"/>
  <c r="Q79" i="89"/>
  <c r="P79" i="89"/>
  <c r="O79" i="89"/>
  <c r="N79" i="89"/>
  <c r="M79" i="89"/>
  <c r="L79" i="89"/>
  <c r="K79" i="89"/>
  <c r="H79" i="89"/>
  <c r="G79" i="89"/>
  <c r="AF78" i="89"/>
  <c r="AE78" i="89"/>
  <c r="AD78" i="89"/>
  <c r="AC78" i="89"/>
  <c r="AB78" i="89"/>
  <c r="AA78" i="89"/>
  <c r="Z78" i="89"/>
  <c r="Y78" i="89"/>
  <c r="V78" i="89"/>
  <c r="W78" i="89"/>
  <c r="X78" i="89"/>
  <c r="S78" i="89"/>
  <c r="R78" i="89"/>
  <c r="Q78" i="89"/>
  <c r="P78" i="89"/>
  <c r="O78" i="89"/>
  <c r="N78" i="89"/>
  <c r="M78" i="89"/>
  <c r="L78" i="89"/>
  <c r="K78" i="89"/>
  <c r="AF77" i="89"/>
  <c r="AE77" i="89"/>
  <c r="AD77" i="89"/>
  <c r="AC77" i="89"/>
  <c r="AB77" i="89"/>
  <c r="AA77" i="89"/>
  <c r="Z77" i="89"/>
  <c r="Y77" i="89"/>
  <c r="V77" i="89"/>
  <c r="W77" i="89"/>
  <c r="X77" i="89"/>
  <c r="S77" i="89"/>
  <c r="R77" i="89"/>
  <c r="Q77" i="89"/>
  <c r="P77" i="89"/>
  <c r="O77" i="89"/>
  <c r="N77" i="89"/>
  <c r="M77" i="89"/>
  <c r="L77" i="89"/>
  <c r="K77" i="89"/>
  <c r="B77" i="89"/>
  <c r="AF76" i="89"/>
  <c r="AE76" i="89"/>
  <c r="AD76" i="89"/>
  <c r="AC76" i="89"/>
  <c r="AB76" i="89"/>
  <c r="AA76" i="89"/>
  <c r="Z76" i="89"/>
  <c r="Y76" i="89"/>
  <c r="V76" i="89"/>
  <c r="W76" i="89"/>
  <c r="X76" i="89"/>
  <c r="S76" i="89"/>
  <c r="R76" i="89"/>
  <c r="Q76" i="89"/>
  <c r="P76" i="89"/>
  <c r="O76" i="89"/>
  <c r="N76" i="89"/>
  <c r="M76" i="89"/>
  <c r="L76" i="89"/>
  <c r="K76" i="89"/>
  <c r="G68" i="89"/>
  <c r="C54" i="89"/>
  <c r="C73" i="89"/>
  <c r="C55" i="89"/>
  <c r="C74" i="89"/>
  <c r="D73" i="89"/>
  <c r="H53" i="89"/>
  <c r="E72" i="89"/>
  <c r="F72" i="89"/>
  <c r="H54" i="89"/>
  <c r="E73" i="89"/>
  <c r="F73" i="89"/>
  <c r="B76" i="89"/>
  <c r="AF75" i="89"/>
  <c r="AE75" i="89"/>
  <c r="AD75" i="89"/>
  <c r="AC75" i="89"/>
  <c r="AB75" i="89"/>
  <c r="AA75" i="89"/>
  <c r="Z75" i="89"/>
  <c r="Y75" i="89"/>
  <c r="V75" i="89"/>
  <c r="W75" i="89"/>
  <c r="X75" i="89"/>
  <c r="S75" i="89"/>
  <c r="R75" i="89"/>
  <c r="Q75" i="89"/>
  <c r="P75" i="89"/>
  <c r="O75" i="89"/>
  <c r="N75" i="89"/>
  <c r="M75" i="89"/>
  <c r="L75" i="89"/>
  <c r="K75" i="89"/>
  <c r="B75" i="89"/>
  <c r="AF74" i="89"/>
  <c r="AE74" i="89"/>
  <c r="AD74" i="89"/>
  <c r="AC74" i="89"/>
  <c r="AB74" i="89"/>
  <c r="AA74" i="89"/>
  <c r="Z74" i="89"/>
  <c r="Y74" i="89"/>
  <c r="V74" i="89"/>
  <c r="W74" i="89"/>
  <c r="X74" i="89"/>
  <c r="S74" i="89"/>
  <c r="R74" i="89"/>
  <c r="Q74" i="89"/>
  <c r="P74" i="89"/>
  <c r="O74" i="89"/>
  <c r="N74" i="89"/>
  <c r="M74" i="89"/>
  <c r="L74" i="89"/>
  <c r="K74" i="89"/>
  <c r="H55" i="89"/>
  <c r="E74" i="89"/>
  <c r="B55" i="89"/>
  <c r="B74" i="89"/>
  <c r="AF73" i="89"/>
  <c r="AE73" i="89"/>
  <c r="AD73" i="89"/>
  <c r="AC73" i="89"/>
  <c r="AB73" i="89"/>
  <c r="AA73" i="89"/>
  <c r="Z73" i="89"/>
  <c r="Y73" i="89"/>
  <c r="V73" i="89"/>
  <c r="W73" i="89"/>
  <c r="X73" i="89"/>
  <c r="S73" i="89"/>
  <c r="R73" i="89"/>
  <c r="Q73" i="89"/>
  <c r="P73" i="89"/>
  <c r="O73" i="89"/>
  <c r="N73" i="89"/>
  <c r="M73" i="89"/>
  <c r="L73" i="89"/>
  <c r="K73" i="89"/>
  <c r="B54" i="89"/>
  <c r="B73" i="89"/>
  <c r="AF72" i="89"/>
  <c r="AE72" i="89"/>
  <c r="AD72" i="89"/>
  <c r="AC72" i="89"/>
  <c r="AB72" i="89"/>
  <c r="AA72" i="89"/>
  <c r="Z72" i="89"/>
  <c r="Y72" i="89"/>
  <c r="V72" i="89"/>
  <c r="W72" i="89"/>
  <c r="X72" i="89"/>
  <c r="S72" i="89"/>
  <c r="R72" i="89"/>
  <c r="Q72" i="89"/>
  <c r="P72" i="89"/>
  <c r="O72" i="89"/>
  <c r="N72" i="89"/>
  <c r="M72" i="89"/>
  <c r="L72" i="89"/>
  <c r="K72" i="89"/>
  <c r="C53" i="89"/>
  <c r="C72" i="89"/>
  <c r="D72" i="89"/>
  <c r="B53" i="89"/>
  <c r="B72" i="89"/>
  <c r="AF71" i="89"/>
  <c r="AE71" i="89"/>
  <c r="AD71" i="89"/>
  <c r="AC71" i="89"/>
  <c r="AB71" i="89"/>
  <c r="AA71" i="89"/>
  <c r="Z71" i="89"/>
  <c r="Y71" i="89"/>
  <c r="V71" i="89"/>
  <c r="W71" i="89"/>
  <c r="X71" i="89"/>
  <c r="S71" i="89"/>
  <c r="R71" i="89"/>
  <c r="Q71" i="89"/>
  <c r="P71" i="89"/>
  <c r="O71" i="89"/>
  <c r="N71" i="89"/>
  <c r="M71" i="89"/>
  <c r="L71" i="89"/>
  <c r="K71" i="89"/>
  <c r="AF70" i="89"/>
  <c r="AE70" i="89"/>
  <c r="AD70" i="89"/>
  <c r="AC70" i="89"/>
  <c r="AB70" i="89"/>
  <c r="AA70" i="89"/>
  <c r="Z70" i="89"/>
  <c r="Y70" i="89"/>
  <c r="V70" i="89"/>
  <c r="W70" i="89"/>
  <c r="X70" i="89"/>
  <c r="S70" i="89"/>
  <c r="R70" i="89"/>
  <c r="Q70" i="89"/>
  <c r="P70" i="89"/>
  <c r="O70" i="89"/>
  <c r="N70" i="89"/>
  <c r="M70" i="89"/>
  <c r="L70" i="89"/>
  <c r="K70" i="89"/>
  <c r="G66" i="89"/>
  <c r="AF69" i="89"/>
  <c r="AE69" i="89"/>
  <c r="AD69" i="89"/>
  <c r="AC69" i="89"/>
  <c r="AB69" i="89"/>
  <c r="AA69" i="89"/>
  <c r="Z69" i="89"/>
  <c r="Y69" i="89"/>
  <c r="V69" i="89"/>
  <c r="W69" i="89"/>
  <c r="X69" i="89"/>
  <c r="S69" i="89"/>
  <c r="R69" i="89"/>
  <c r="Q69" i="89"/>
  <c r="P69" i="89"/>
  <c r="O69" i="89"/>
  <c r="N69" i="89"/>
  <c r="M69" i="89"/>
  <c r="L69" i="89"/>
  <c r="K69" i="89"/>
  <c r="AF68" i="89"/>
  <c r="AE68" i="89"/>
  <c r="AD68" i="89"/>
  <c r="AC68" i="89"/>
  <c r="AB68" i="89"/>
  <c r="AA68" i="89"/>
  <c r="Z68" i="89"/>
  <c r="Y68" i="89"/>
  <c r="V68" i="89"/>
  <c r="W68" i="89"/>
  <c r="X68" i="89"/>
  <c r="S68" i="89"/>
  <c r="R68" i="89"/>
  <c r="Q68" i="89"/>
  <c r="P68" i="89"/>
  <c r="O68" i="89"/>
  <c r="N68" i="89"/>
  <c r="M68" i="89"/>
  <c r="L68" i="89"/>
  <c r="K68" i="89"/>
  <c r="AF67" i="89"/>
  <c r="AE67" i="89"/>
  <c r="AD67" i="89"/>
  <c r="AC67" i="89"/>
  <c r="AB67" i="89"/>
  <c r="AA67" i="89"/>
  <c r="Z67" i="89"/>
  <c r="Y67" i="89"/>
  <c r="V67" i="89"/>
  <c r="W67" i="89"/>
  <c r="X67" i="89"/>
  <c r="S67" i="89"/>
  <c r="R67" i="89"/>
  <c r="Q67" i="89"/>
  <c r="P67" i="89"/>
  <c r="O67" i="89"/>
  <c r="N67" i="89"/>
  <c r="M67" i="89"/>
  <c r="L67" i="89"/>
  <c r="K67" i="89"/>
  <c r="G53" i="89"/>
  <c r="C56" i="89"/>
  <c r="B56" i="89"/>
  <c r="E56" i="89"/>
  <c r="G56" i="89"/>
  <c r="C57" i="89"/>
  <c r="B57" i="89"/>
  <c r="C58" i="89"/>
  <c r="B58" i="89"/>
  <c r="C59" i="89"/>
  <c r="B59" i="89"/>
  <c r="C60" i="89"/>
  <c r="B60" i="89"/>
  <c r="C61" i="89"/>
  <c r="B61" i="89"/>
  <c r="E57" i="89"/>
  <c r="G57" i="89"/>
  <c r="E58" i="89"/>
  <c r="G58" i="89"/>
  <c r="E59" i="89"/>
  <c r="G59" i="89"/>
  <c r="E60" i="89"/>
  <c r="G60" i="89"/>
  <c r="E61" i="89"/>
  <c r="G61" i="89"/>
  <c r="F53" i="89"/>
  <c r="B62" i="89"/>
  <c r="B63" i="89"/>
  <c r="B64" i="89"/>
  <c r="F54" i="89"/>
  <c r="F55" i="89"/>
  <c r="H66" i="89"/>
  <c r="H67" i="89"/>
  <c r="G67" i="89"/>
  <c r="B65" i="89"/>
  <c r="B66" i="89"/>
  <c r="F65" i="89"/>
  <c r="F66" i="89"/>
  <c r="F67" i="89"/>
  <c r="B67" i="89"/>
  <c r="AF66" i="89"/>
  <c r="AE66" i="89"/>
  <c r="AD66" i="89"/>
  <c r="AC66" i="89"/>
  <c r="AB66" i="89"/>
  <c r="AA66" i="89"/>
  <c r="Z66" i="89"/>
  <c r="Y66" i="89"/>
  <c r="V66" i="89"/>
  <c r="W66" i="89"/>
  <c r="X66" i="89"/>
  <c r="S66" i="89"/>
  <c r="R66" i="89"/>
  <c r="Q66" i="89"/>
  <c r="P66" i="89"/>
  <c r="O66" i="89"/>
  <c r="N66" i="89"/>
  <c r="M66" i="89"/>
  <c r="L66" i="89"/>
  <c r="K66" i="89"/>
  <c r="C66" i="89"/>
  <c r="AF65" i="89"/>
  <c r="AE65" i="89"/>
  <c r="AD65" i="89"/>
  <c r="AC65" i="89"/>
  <c r="AB65" i="89"/>
  <c r="AA65" i="89"/>
  <c r="Z65" i="89"/>
  <c r="Y65" i="89"/>
  <c r="V65" i="89"/>
  <c r="W65" i="89"/>
  <c r="X65" i="89"/>
  <c r="S65" i="89"/>
  <c r="R65" i="89"/>
  <c r="Q65" i="89"/>
  <c r="P65" i="89"/>
  <c r="O65" i="89"/>
  <c r="N65" i="89"/>
  <c r="M65" i="89"/>
  <c r="L65" i="89"/>
  <c r="K65" i="89"/>
  <c r="H65" i="89"/>
  <c r="G65" i="89"/>
  <c r="C65" i="89"/>
  <c r="AF64" i="89"/>
  <c r="AE64" i="89"/>
  <c r="AD64" i="89"/>
  <c r="AC64" i="89"/>
  <c r="AB64" i="89"/>
  <c r="AA64" i="89"/>
  <c r="Z64" i="89"/>
  <c r="Y64" i="89"/>
  <c r="V64" i="89"/>
  <c r="W64" i="89"/>
  <c r="X64" i="89"/>
  <c r="S64" i="89"/>
  <c r="R64" i="89"/>
  <c r="Q64" i="89"/>
  <c r="P64" i="89"/>
  <c r="O64" i="89"/>
  <c r="N64" i="89"/>
  <c r="M64" i="89"/>
  <c r="L64" i="89"/>
  <c r="K64" i="89"/>
  <c r="G64" i="89"/>
  <c r="E64" i="89"/>
  <c r="C64" i="89"/>
  <c r="AF63" i="89"/>
  <c r="AE63" i="89"/>
  <c r="AD63" i="89"/>
  <c r="AC63" i="89"/>
  <c r="AB63" i="89"/>
  <c r="AA63" i="89"/>
  <c r="Z63" i="89"/>
  <c r="Y63" i="89"/>
  <c r="V63" i="89"/>
  <c r="W63" i="89"/>
  <c r="X63" i="89"/>
  <c r="S63" i="89"/>
  <c r="R63" i="89"/>
  <c r="Q63" i="89"/>
  <c r="P63" i="89"/>
  <c r="O63" i="89"/>
  <c r="N63" i="89"/>
  <c r="M63" i="89"/>
  <c r="L63" i="89"/>
  <c r="K63" i="89"/>
  <c r="D63" i="89"/>
  <c r="C63" i="89"/>
  <c r="AF62" i="89"/>
  <c r="AE62" i="89"/>
  <c r="AD62" i="89"/>
  <c r="AC62" i="89"/>
  <c r="AB62" i="89"/>
  <c r="AA62" i="89"/>
  <c r="Z62" i="89"/>
  <c r="Y62" i="89"/>
  <c r="V62" i="89"/>
  <c r="W62" i="89"/>
  <c r="X62" i="89"/>
  <c r="S62" i="89"/>
  <c r="R62" i="89"/>
  <c r="Q62" i="89"/>
  <c r="P62" i="89"/>
  <c r="O62" i="89"/>
  <c r="N62" i="89"/>
  <c r="M62" i="89"/>
  <c r="L62" i="89"/>
  <c r="K62" i="89"/>
  <c r="AF61" i="89"/>
  <c r="AE61" i="89"/>
  <c r="AD61" i="89"/>
  <c r="AC61" i="89"/>
  <c r="AB61" i="89"/>
  <c r="AA61" i="89"/>
  <c r="Z61" i="89"/>
  <c r="Y61" i="89"/>
  <c r="V61" i="89"/>
  <c r="W61" i="89"/>
  <c r="X61" i="89"/>
  <c r="S61" i="89"/>
  <c r="R61" i="89"/>
  <c r="Q61" i="89"/>
  <c r="P61" i="89"/>
  <c r="O61" i="89"/>
  <c r="N61" i="89"/>
  <c r="M61" i="89"/>
  <c r="L61" i="89"/>
  <c r="K61" i="89"/>
  <c r="H61" i="89"/>
  <c r="AF60" i="89"/>
  <c r="AE60" i="89"/>
  <c r="AD60" i="89"/>
  <c r="AC60" i="89"/>
  <c r="AB60" i="89"/>
  <c r="AA60" i="89"/>
  <c r="Z60" i="89"/>
  <c r="Y60" i="89"/>
  <c r="V60" i="89"/>
  <c r="W60" i="89"/>
  <c r="X60" i="89"/>
  <c r="S60" i="89"/>
  <c r="R60" i="89"/>
  <c r="Q60" i="89"/>
  <c r="P60" i="89"/>
  <c r="O60" i="89"/>
  <c r="N60" i="89"/>
  <c r="M60" i="89"/>
  <c r="L60" i="89"/>
  <c r="K60" i="89"/>
  <c r="H60" i="89"/>
  <c r="AF59" i="89"/>
  <c r="AE59" i="89"/>
  <c r="AD59" i="89"/>
  <c r="AC59" i="89"/>
  <c r="AB59" i="89"/>
  <c r="AA59" i="89"/>
  <c r="Z59" i="89"/>
  <c r="Y59" i="89"/>
  <c r="V59" i="89"/>
  <c r="W59" i="89"/>
  <c r="X59" i="89"/>
  <c r="S59" i="89"/>
  <c r="R59" i="89"/>
  <c r="Q59" i="89"/>
  <c r="P59" i="89"/>
  <c r="O59" i="89"/>
  <c r="N59" i="89"/>
  <c r="M59" i="89"/>
  <c r="L59" i="89"/>
  <c r="K59" i="89"/>
  <c r="H59" i="89"/>
  <c r="AF58" i="89"/>
  <c r="AE58" i="89"/>
  <c r="AD58" i="89"/>
  <c r="AC58" i="89"/>
  <c r="AB58" i="89"/>
  <c r="AA58" i="89"/>
  <c r="Z58" i="89"/>
  <c r="Y58" i="89"/>
  <c r="V58" i="89"/>
  <c r="W58" i="89"/>
  <c r="X58" i="89"/>
  <c r="S58" i="89"/>
  <c r="R58" i="89"/>
  <c r="Q58" i="89"/>
  <c r="P58" i="89"/>
  <c r="O58" i="89"/>
  <c r="N58" i="89"/>
  <c r="M58" i="89"/>
  <c r="L58" i="89"/>
  <c r="K58" i="89"/>
  <c r="H58" i="89"/>
  <c r="AF57" i="89"/>
  <c r="AE57" i="89"/>
  <c r="AD57" i="89"/>
  <c r="AC57" i="89"/>
  <c r="AB57" i="89"/>
  <c r="AA57" i="89"/>
  <c r="Z57" i="89"/>
  <c r="Y57" i="89"/>
  <c r="V57" i="89"/>
  <c r="W57" i="89"/>
  <c r="X57" i="89"/>
  <c r="S57" i="89"/>
  <c r="R57" i="89"/>
  <c r="Q57" i="89"/>
  <c r="P57" i="89"/>
  <c r="O57" i="89"/>
  <c r="N57" i="89"/>
  <c r="M57" i="89"/>
  <c r="L57" i="89"/>
  <c r="K57" i="89"/>
  <c r="H57" i="89"/>
  <c r="AF56" i="89"/>
  <c r="AE56" i="89"/>
  <c r="AD56" i="89"/>
  <c r="AC56" i="89"/>
  <c r="AB56" i="89"/>
  <c r="AA56" i="89"/>
  <c r="Z56" i="89"/>
  <c r="Y56" i="89"/>
  <c r="V56" i="89"/>
  <c r="W56" i="89"/>
  <c r="X56" i="89"/>
  <c r="S56" i="89"/>
  <c r="R56" i="89"/>
  <c r="Q56" i="89"/>
  <c r="P56" i="89"/>
  <c r="O56" i="89"/>
  <c r="N56" i="89"/>
  <c r="M56" i="89"/>
  <c r="L56" i="89"/>
  <c r="K56" i="89"/>
  <c r="H56" i="89"/>
  <c r="AF55" i="89"/>
  <c r="AE55" i="89"/>
  <c r="AD55" i="89"/>
  <c r="AC55" i="89"/>
  <c r="AB55" i="89"/>
  <c r="AA55" i="89"/>
  <c r="Z55" i="89"/>
  <c r="Y55" i="89"/>
  <c r="V55" i="89"/>
  <c r="W55" i="89"/>
  <c r="X55" i="89"/>
  <c r="S55" i="89"/>
  <c r="R55" i="89"/>
  <c r="Q55" i="89"/>
  <c r="P55" i="89"/>
  <c r="O55" i="89"/>
  <c r="N55" i="89"/>
  <c r="M55" i="89"/>
  <c r="L55" i="89"/>
  <c r="K55" i="89"/>
  <c r="D55" i="89"/>
  <c r="E55" i="89"/>
  <c r="AF54" i="89"/>
  <c r="AE54" i="89"/>
  <c r="AD54" i="89"/>
  <c r="AC54" i="89"/>
  <c r="AB54" i="89"/>
  <c r="AA54" i="89"/>
  <c r="Z54" i="89"/>
  <c r="Y54" i="89"/>
  <c r="V54" i="89"/>
  <c r="W54" i="89"/>
  <c r="X54" i="89"/>
  <c r="S54" i="89"/>
  <c r="R54" i="89"/>
  <c r="Q54" i="89"/>
  <c r="P54" i="89"/>
  <c r="O54" i="89"/>
  <c r="N54" i="89"/>
  <c r="M54" i="89"/>
  <c r="L54" i="89"/>
  <c r="K54" i="89"/>
  <c r="D54" i="89"/>
  <c r="E54" i="89"/>
  <c r="AF53" i="89"/>
  <c r="AE53" i="89"/>
  <c r="AD53" i="89"/>
  <c r="AC53" i="89"/>
  <c r="AB53" i="89"/>
  <c r="AA53" i="89"/>
  <c r="Z53" i="89"/>
  <c r="Y53" i="89"/>
  <c r="V53" i="89"/>
  <c r="W53" i="89"/>
  <c r="X53" i="89"/>
  <c r="S53" i="89"/>
  <c r="R53" i="89"/>
  <c r="Q53" i="89"/>
  <c r="P53" i="89"/>
  <c r="O53" i="89"/>
  <c r="N53" i="89"/>
  <c r="M53" i="89"/>
  <c r="L53" i="89"/>
  <c r="K53" i="89"/>
  <c r="D53" i="89"/>
  <c r="E53" i="89"/>
  <c r="Y52" i="89"/>
  <c r="Z52" i="89"/>
  <c r="AA52" i="89"/>
  <c r="AB52" i="89"/>
  <c r="AC52" i="89"/>
  <c r="AD52" i="89"/>
  <c r="AE52" i="89"/>
  <c r="AF52" i="89"/>
  <c r="V52" i="89"/>
  <c r="W52" i="89"/>
  <c r="X52" i="89"/>
  <c r="S52" i="89"/>
  <c r="AG52" i="89"/>
  <c r="R52" i="89"/>
  <c r="Q52" i="89"/>
  <c r="P52" i="89"/>
  <c r="O52" i="89"/>
  <c r="N52" i="89"/>
  <c r="M52" i="89"/>
  <c r="L52" i="89"/>
  <c r="K52" i="89"/>
  <c r="B51" i="89"/>
  <c r="A51" i="88"/>
  <c r="B101" i="88"/>
  <c r="B96" i="88"/>
  <c r="B97" i="88"/>
  <c r="B98" i="88"/>
  <c r="B99" i="88"/>
  <c r="B100" i="88"/>
  <c r="D101" i="88"/>
  <c r="E101" i="88"/>
  <c r="B94" i="88"/>
  <c r="C60" i="88"/>
  <c r="B60" i="88"/>
  <c r="C101" i="88"/>
  <c r="F101" i="88"/>
  <c r="D100" i="88"/>
  <c r="E100" i="88"/>
  <c r="C100" i="88"/>
  <c r="F100" i="88"/>
  <c r="D99" i="88"/>
  <c r="E99" i="88"/>
  <c r="C59" i="88"/>
  <c r="B59" i="88"/>
  <c r="C99" i="88"/>
  <c r="F99" i="88"/>
  <c r="D98" i="88"/>
  <c r="E98" i="88"/>
  <c r="C98" i="88"/>
  <c r="F98" i="88"/>
  <c r="D97" i="88"/>
  <c r="E97" i="88"/>
  <c r="C97" i="88"/>
  <c r="F97" i="88"/>
  <c r="D96" i="88"/>
  <c r="E96" i="88"/>
  <c r="G96" i="88"/>
  <c r="B55" i="88"/>
  <c r="C96" i="88"/>
  <c r="F96" i="88"/>
  <c r="B95" i="88"/>
  <c r="C77" i="88"/>
  <c r="E77" i="88"/>
  <c r="F77" i="88"/>
  <c r="G77" i="88"/>
  <c r="D77" i="88"/>
  <c r="B79" i="88"/>
  <c r="H77" i="88"/>
  <c r="B78" i="88"/>
  <c r="C78" i="88"/>
  <c r="C79" i="88"/>
  <c r="D79" i="88"/>
  <c r="D80" i="88"/>
  <c r="B81" i="88"/>
  <c r="B80" i="88"/>
  <c r="C80" i="88"/>
  <c r="C81" i="88"/>
  <c r="D81" i="88"/>
  <c r="B83" i="88"/>
  <c r="B82" i="88"/>
  <c r="C82" i="88"/>
  <c r="C83" i="88"/>
  <c r="D83" i="88"/>
  <c r="B85" i="88"/>
  <c r="B84" i="88"/>
  <c r="C84" i="88"/>
  <c r="C85" i="88"/>
  <c r="D85" i="88"/>
  <c r="B87" i="88"/>
  <c r="B86" i="88"/>
  <c r="C86" i="88"/>
  <c r="C87" i="88"/>
  <c r="D87" i="88"/>
  <c r="D92" i="88"/>
  <c r="C92" i="88"/>
  <c r="B89" i="88"/>
  <c r="B88" i="88"/>
  <c r="C88" i="88"/>
  <c r="C89" i="88"/>
  <c r="D89" i="88"/>
  <c r="B91" i="88"/>
  <c r="B90" i="88"/>
  <c r="C90" i="88"/>
  <c r="C91" i="88"/>
  <c r="D91" i="88"/>
  <c r="E92" i="88"/>
  <c r="F92" i="88"/>
  <c r="S91" i="88"/>
  <c r="R91" i="88"/>
  <c r="Q91" i="88"/>
  <c r="P91" i="88"/>
  <c r="O91" i="88"/>
  <c r="N91" i="88"/>
  <c r="M91" i="88"/>
  <c r="L91" i="88"/>
  <c r="K91" i="88"/>
  <c r="H91" i="88"/>
  <c r="G91" i="88"/>
  <c r="S90" i="88"/>
  <c r="R90" i="88"/>
  <c r="Q90" i="88"/>
  <c r="P90" i="88"/>
  <c r="O90" i="88"/>
  <c r="N90" i="88"/>
  <c r="M90" i="88"/>
  <c r="L90" i="88"/>
  <c r="K90" i="88"/>
  <c r="S89" i="88"/>
  <c r="R89" i="88"/>
  <c r="Q89" i="88"/>
  <c r="P89" i="88"/>
  <c r="O89" i="88"/>
  <c r="N89" i="88"/>
  <c r="M89" i="88"/>
  <c r="L89" i="88"/>
  <c r="K89" i="88"/>
  <c r="H89" i="88"/>
  <c r="G89" i="88"/>
  <c r="S88" i="88"/>
  <c r="R88" i="88"/>
  <c r="Q88" i="88"/>
  <c r="P88" i="88"/>
  <c r="O88" i="88"/>
  <c r="N88" i="88"/>
  <c r="M88" i="88"/>
  <c r="L88" i="88"/>
  <c r="K88" i="88"/>
  <c r="H88" i="88"/>
  <c r="S87" i="88"/>
  <c r="R87" i="88"/>
  <c r="Q87" i="88"/>
  <c r="P87" i="88"/>
  <c r="O87" i="88"/>
  <c r="N87" i="88"/>
  <c r="M87" i="88"/>
  <c r="L87" i="88"/>
  <c r="K87" i="88"/>
  <c r="H87" i="88"/>
  <c r="G87" i="88"/>
  <c r="S86" i="88"/>
  <c r="R86" i="88"/>
  <c r="Q86" i="88"/>
  <c r="P86" i="88"/>
  <c r="O86" i="88"/>
  <c r="N86" i="88"/>
  <c r="M86" i="88"/>
  <c r="L86" i="88"/>
  <c r="K86" i="88"/>
  <c r="S85" i="88"/>
  <c r="R85" i="88"/>
  <c r="Q85" i="88"/>
  <c r="P85" i="88"/>
  <c r="O85" i="88"/>
  <c r="N85" i="88"/>
  <c r="M85" i="88"/>
  <c r="L85" i="88"/>
  <c r="K85" i="88"/>
  <c r="H85" i="88"/>
  <c r="E85" i="88"/>
  <c r="G85" i="88"/>
  <c r="S84" i="88"/>
  <c r="R84" i="88"/>
  <c r="Q84" i="88"/>
  <c r="P84" i="88"/>
  <c r="O84" i="88"/>
  <c r="N84" i="88"/>
  <c r="M84" i="88"/>
  <c r="L84" i="88"/>
  <c r="K84" i="88"/>
  <c r="S83" i="88"/>
  <c r="R83" i="88"/>
  <c r="Q83" i="88"/>
  <c r="P83" i="88"/>
  <c r="O83" i="88"/>
  <c r="N83" i="88"/>
  <c r="M83" i="88"/>
  <c r="L83" i="88"/>
  <c r="K83" i="88"/>
  <c r="H83" i="88"/>
  <c r="G83" i="88"/>
  <c r="S82" i="88"/>
  <c r="R82" i="88"/>
  <c r="Q82" i="88"/>
  <c r="P82" i="88"/>
  <c r="O82" i="88"/>
  <c r="N82" i="88"/>
  <c r="M82" i="88"/>
  <c r="L82" i="88"/>
  <c r="K82" i="88"/>
  <c r="S81" i="88"/>
  <c r="R81" i="88"/>
  <c r="Q81" i="88"/>
  <c r="P81" i="88"/>
  <c r="O81" i="88"/>
  <c r="N81" i="88"/>
  <c r="M81" i="88"/>
  <c r="L81" i="88"/>
  <c r="K81" i="88"/>
  <c r="H81" i="88"/>
  <c r="G81" i="88"/>
  <c r="H63" i="88"/>
  <c r="AF80" i="88"/>
  <c r="AE80" i="88"/>
  <c r="AD80" i="88"/>
  <c r="AC80" i="88"/>
  <c r="AB80" i="88"/>
  <c r="AA80" i="88"/>
  <c r="Z80" i="88"/>
  <c r="Y80" i="88"/>
  <c r="V80" i="88"/>
  <c r="W80" i="88"/>
  <c r="X80" i="88"/>
  <c r="S80" i="88"/>
  <c r="R80" i="88"/>
  <c r="Q80" i="88"/>
  <c r="P80" i="88"/>
  <c r="O80" i="88"/>
  <c r="N80" i="88"/>
  <c r="M80" i="88"/>
  <c r="L80" i="88"/>
  <c r="K80" i="88"/>
  <c r="AF79" i="88"/>
  <c r="AE79" i="88"/>
  <c r="AD79" i="88"/>
  <c r="AC79" i="88"/>
  <c r="AB79" i="88"/>
  <c r="AA79" i="88"/>
  <c r="Z79" i="88"/>
  <c r="Y79" i="88"/>
  <c r="V79" i="88"/>
  <c r="W79" i="88"/>
  <c r="X79" i="88"/>
  <c r="S79" i="88"/>
  <c r="R79" i="88"/>
  <c r="Q79" i="88"/>
  <c r="P79" i="88"/>
  <c r="O79" i="88"/>
  <c r="N79" i="88"/>
  <c r="M79" i="88"/>
  <c r="L79" i="88"/>
  <c r="K79" i="88"/>
  <c r="H79" i="88"/>
  <c r="G79" i="88"/>
  <c r="AF78" i="88"/>
  <c r="AE78" i="88"/>
  <c r="AD78" i="88"/>
  <c r="AC78" i="88"/>
  <c r="AB78" i="88"/>
  <c r="AA78" i="88"/>
  <c r="Z78" i="88"/>
  <c r="Y78" i="88"/>
  <c r="V78" i="88"/>
  <c r="W78" i="88"/>
  <c r="X78" i="88"/>
  <c r="S78" i="88"/>
  <c r="R78" i="88"/>
  <c r="Q78" i="88"/>
  <c r="P78" i="88"/>
  <c r="O78" i="88"/>
  <c r="N78" i="88"/>
  <c r="M78" i="88"/>
  <c r="L78" i="88"/>
  <c r="K78" i="88"/>
  <c r="AF77" i="88"/>
  <c r="AE77" i="88"/>
  <c r="AD77" i="88"/>
  <c r="AC77" i="88"/>
  <c r="AB77" i="88"/>
  <c r="AA77" i="88"/>
  <c r="Z77" i="88"/>
  <c r="Y77" i="88"/>
  <c r="V77" i="88"/>
  <c r="W77" i="88"/>
  <c r="X77" i="88"/>
  <c r="S77" i="88"/>
  <c r="R77" i="88"/>
  <c r="Q77" i="88"/>
  <c r="P77" i="88"/>
  <c r="O77" i="88"/>
  <c r="N77" i="88"/>
  <c r="M77" i="88"/>
  <c r="L77" i="88"/>
  <c r="K77" i="88"/>
  <c r="B77" i="88"/>
  <c r="AF76" i="88"/>
  <c r="AE76" i="88"/>
  <c r="AD76" i="88"/>
  <c r="AC76" i="88"/>
  <c r="AB76" i="88"/>
  <c r="AA76" i="88"/>
  <c r="Z76" i="88"/>
  <c r="Y76" i="88"/>
  <c r="V76" i="88"/>
  <c r="W76" i="88"/>
  <c r="X76" i="88"/>
  <c r="S76" i="88"/>
  <c r="R76" i="88"/>
  <c r="Q76" i="88"/>
  <c r="P76" i="88"/>
  <c r="O76" i="88"/>
  <c r="N76" i="88"/>
  <c r="M76" i="88"/>
  <c r="L76" i="88"/>
  <c r="K76" i="88"/>
  <c r="G68" i="88"/>
  <c r="C54" i="88"/>
  <c r="C73" i="88"/>
  <c r="C55" i="88"/>
  <c r="C74" i="88"/>
  <c r="D73" i="88"/>
  <c r="H53" i="88"/>
  <c r="E72" i="88"/>
  <c r="F72" i="88"/>
  <c r="H54" i="88"/>
  <c r="E73" i="88"/>
  <c r="F73" i="88"/>
  <c r="B76" i="88"/>
  <c r="AF75" i="88"/>
  <c r="AE75" i="88"/>
  <c r="AD75" i="88"/>
  <c r="AC75" i="88"/>
  <c r="AB75" i="88"/>
  <c r="AA75" i="88"/>
  <c r="Z75" i="88"/>
  <c r="Y75" i="88"/>
  <c r="V75" i="88"/>
  <c r="W75" i="88"/>
  <c r="X75" i="88"/>
  <c r="S75" i="88"/>
  <c r="R75" i="88"/>
  <c r="Q75" i="88"/>
  <c r="P75" i="88"/>
  <c r="O75" i="88"/>
  <c r="N75" i="88"/>
  <c r="M75" i="88"/>
  <c r="L75" i="88"/>
  <c r="K75" i="88"/>
  <c r="B75" i="88"/>
  <c r="AF74" i="88"/>
  <c r="AE74" i="88"/>
  <c r="AD74" i="88"/>
  <c r="AC74" i="88"/>
  <c r="AB74" i="88"/>
  <c r="AA74" i="88"/>
  <c r="Z74" i="88"/>
  <c r="Y74" i="88"/>
  <c r="V74" i="88"/>
  <c r="W74" i="88"/>
  <c r="X74" i="88"/>
  <c r="S74" i="88"/>
  <c r="R74" i="88"/>
  <c r="Q74" i="88"/>
  <c r="P74" i="88"/>
  <c r="O74" i="88"/>
  <c r="N74" i="88"/>
  <c r="M74" i="88"/>
  <c r="L74" i="88"/>
  <c r="K74" i="88"/>
  <c r="H55" i="88"/>
  <c r="E74" i="88"/>
  <c r="B74" i="88"/>
  <c r="AF73" i="88"/>
  <c r="AE73" i="88"/>
  <c r="AD73" i="88"/>
  <c r="AC73" i="88"/>
  <c r="AB73" i="88"/>
  <c r="AA73" i="88"/>
  <c r="Z73" i="88"/>
  <c r="Y73" i="88"/>
  <c r="V73" i="88"/>
  <c r="W73" i="88"/>
  <c r="X73" i="88"/>
  <c r="S73" i="88"/>
  <c r="R73" i="88"/>
  <c r="Q73" i="88"/>
  <c r="P73" i="88"/>
  <c r="O73" i="88"/>
  <c r="N73" i="88"/>
  <c r="M73" i="88"/>
  <c r="L73" i="88"/>
  <c r="K73" i="88"/>
  <c r="B54" i="88"/>
  <c r="B73" i="88"/>
  <c r="AF72" i="88"/>
  <c r="AE72" i="88"/>
  <c r="AD72" i="88"/>
  <c r="AC72" i="88"/>
  <c r="AB72" i="88"/>
  <c r="AA72" i="88"/>
  <c r="Z72" i="88"/>
  <c r="Y72" i="88"/>
  <c r="V72" i="88"/>
  <c r="W72" i="88"/>
  <c r="X72" i="88"/>
  <c r="S72" i="88"/>
  <c r="R72" i="88"/>
  <c r="Q72" i="88"/>
  <c r="P72" i="88"/>
  <c r="O72" i="88"/>
  <c r="N72" i="88"/>
  <c r="M72" i="88"/>
  <c r="L72" i="88"/>
  <c r="K72" i="88"/>
  <c r="C53" i="88"/>
  <c r="C72" i="88"/>
  <c r="D72" i="88"/>
  <c r="B53" i="88"/>
  <c r="B72" i="88"/>
  <c r="AF71" i="88"/>
  <c r="AE71" i="88"/>
  <c r="AD71" i="88"/>
  <c r="AC71" i="88"/>
  <c r="AB71" i="88"/>
  <c r="AA71" i="88"/>
  <c r="Z71" i="88"/>
  <c r="Y71" i="88"/>
  <c r="V71" i="88"/>
  <c r="W71" i="88"/>
  <c r="X71" i="88"/>
  <c r="S71" i="88"/>
  <c r="R71" i="88"/>
  <c r="Q71" i="88"/>
  <c r="P71" i="88"/>
  <c r="O71" i="88"/>
  <c r="N71" i="88"/>
  <c r="M71" i="88"/>
  <c r="L71" i="88"/>
  <c r="K71" i="88"/>
  <c r="AF70" i="88"/>
  <c r="AE70" i="88"/>
  <c r="AD70" i="88"/>
  <c r="AC70" i="88"/>
  <c r="AB70" i="88"/>
  <c r="AA70" i="88"/>
  <c r="Z70" i="88"/>
  <c r="Y70" i="88"/>
  <c r="V70" i="88"/>
  <c r="W70" i="88"/>
  <c r="X70" i="88"/>
  <c r="S70" i="88"/>
  <c r="R70" i="88"/>
  <c r="Q70" i="88"/>
  <c r="P70" i="88"/>
  <c r="O70" i="88"/>
  <c r="N70" i="88"/>
  <c r="M70" i="88"/>
  <c r="L70" i="88"/>
  <c r="K70" i="88"/>
  <c r="G66" i="88"/>
  <c r="AF69" i="88"/>
  <c r="AE69" i="88"/>
  <c r="AD69" i="88"/>
  <c r="AC69" i="88"/>
  <c r="AB69" i="88"/>
  <c r="AA69" i="88"/>
  <c r="Z69" i="88"/>
  <c r="Y69" i="88"/>
  <c r="V69" i="88"/>
  <c r="W69" i="88"/>
  <c r="X69" i="88"/>
  <c r="S69" i="88"/>
  <c r="R69" i="88"/>
  <c r="Q69" i="88"/>
  <c r="P69" i="88"/>
  <c r="O69" i="88"/>
  <c r="N69" i="88"/>
  <c r="M69" i="88"/>
  <c r="L69" i="88"/>
  <c r="K69" i="88"/>
  <c r="AF68" i="88"/>
  <c r="AE68" i="88"/>
  <c r="AD68" i="88"/>
  <c r="AC68" i="88"/>
  <c r="AB68" i="88"/>
  <c r="AA68" i="88"/>
  <c r="Z68" i="88"/>
  <c r="Y68" i="88"/>
  <c r="V68" i="88"/>
  <c r="W68" i="88"/>
  <c r="X68" i="88"/>
  <c r="S68" i="88"/>
  <c r="R68" i="88"/>
  <c r="Q68" i="88"/>
  <c r="P68" i="88"/>
  <c r="O68" i="88"/>
  <c r="N68" i="88"/>
  <c r="M68" i="88"/>
  <c r="L68" i="88"/>
  <c r="K68" i="88"/>
  <c r="AF67" i="88"/>
  <c r="AE67" i="88"/>
  <c r="AD67" i="88"/>
  <c r="AC67" i="88"/>
  <c r="AB67" i="88"/>
  <c r="AA67" i="88"/>
  <c r="Z67" i="88"/>
  <c r="Y67" i="88"/>
  <c r="V67" i="88"/>
  <c r="W67" i="88"/>
  <c r="X67" i="88"/>
  <c r="S67" i="88"/>
  <c r="R67" i="88"/>
  <c r="Q67" i="88"/>
  <c r="P67" i="88"/>
  <c r="O67" i="88"/>
  <c r="N67" i="88"/>
  <c r="M67" i="88"/>
  <c r="L67" i="88"/>
  <c r="K67" i="88"/>
  <c r="G53" i="88"/>
  <c r="C56" i="88"/>
  <c r="B56" i="88"/>
  <c r="C57" i="88"/>
  <c r="B57" i="88"/>
  <c r="C58" i="88"/>
  <c r="B58" i="88"/>
  <c r="C61" i="88"/>
  <c r="B61" i="88"/>
  <c r="E56" i="88"/>
  <c r="G56" i="88"/>
  <c r="E57" i="88"/>
  <c r="G57" i="88"/>
  <c r="E58" i="88"/>
  <c r="G58" i="88"/>
  <c r="E59" i="88"/>
  <c r="G59" i="88"/>
  <c r="E60" i="88"/>
  <c r="G60" i="88"/>
  <c r="E61" i="88"/>
  <c r="G61" i="88"/>
  <c r="F53" i="88"/>
  <c r="B62" i="88"/>
  <c r="B63" i="88"/>
  <c r="B64" i="88"/>
  <c r="F54" i="88"/>
  <c r="F55" i="88"/>
  <c r="H66" i="88"/>
  <c r="H67" i="88"/>
  <c r="G67" i="88"/>
  <c r="B65" i="88"/>
  <c r="B66" i="88"/>
  <c r="F65" i="88"/>
  <c r="F66" i="88"/>
  <c r="F67" i="88"/>
  <c r="B67" i="88"/>
  <c r="AF66" i="88"/>
  <c r="AE66" i="88"/>
  <c r="AD66" i="88"/>
  <c r="AC66" i="88"/>
  <c r="AB66" i="88"/>
  <c r="AA66" i="88"/>
  <c r="Z66" i="88"/>
  <c r="Y66" i="88"/>
  <c r="V66" i="88"/>
  <c r="W66" i="88"/>
  <c r="X66" i="88"/>
  <c r="S66" i="88"/>
  <c r="R66" i="88"/>
  <c r="Q66" i="88"/>
  <c r="P66" i="88"/>
  <c r="O66" i="88"/>
  <c r="N66" i="88"/>
  <c r="M66" i="88"/>
  <c r="L66" i="88"/>
  <c r="K66" i="88"/>
  <c r="C66" i="88"/>
  <c r="AF65" i="88"/>
  <c r="AE65" i="88"/>
  <c r="AD65" i="88"/>
  <c r="AC65" i="88"/>
  <c r="AB65" i="88"/>
  <c r="AA65" i="88"/>
  <c r="Z65" i="88"/>
  <c r="Y65" i="88"/>
  <c r="V65" i="88"/>
  <c r="W65" i="88"/>
  <c r="X65" i="88"/>
  <c r="S65" i="88"/>
  <c r="R65" i="88"/>
  <c r="Q65" i="88"/>
  <c r="P65" i="88"/>
  <c r="O65" i="88"/>
  <c r="N65" i="88"/>
  <c r="M65" i="88"/>
  <c r="L65" i="88"/>
  <c r="K65" i="88"/>
  <c r="H65" i="88"/>
  <c r="G65" i="88"/>
  <c r="C65" i="88"/>
  <c r="AF64" i="88"/>
  <c r="AE64" i="88"/>
  <c r="AD64" i="88"/>
  <c r="AC64" i="88"/>
  <c r="AB64" i="88"/>
  <c r="AA64" i="88"/>
  <c r="Z64" i="88"/>
  <c r="Y64" i="88"/>
  <c r="V64" i="88"/>
  <c r="W64" i="88"/>
  <c r="X64" i="88"/>
  <c r="S64" i="88"/>
  <c r="R64" i="88"/>
  <c r="Q64" i="88"/>
  <c r="P64" i="88"/>
  <c r="O64" i="88"/>
  <c r="N64" i="88"/>
  <c r="M64" i="88"/>
  <c r="L64" i="88"/>
  <c r="K64" i="88"/>
  <c r="G64" i="88"/>
  <c r="E64" i="88"/>
  <c r="C64" i="88"/>
  <c r="AF63" i="88"/>
  <c r="AE63" i="88"/>
  <c r="AD63" i="88"/>
  <c r="AC63" i="88"/>
  <c r="AB63" i="88"/>
  <c r="AA63" i="88"/>
  <c r="Z63" i="88"/>
  <c r="Y63" i="88"/>
  <c r="V63" i="88"/>
  <c r="W63" i="88"/>
  <c r="X63" i="88"/>
  <c r="S63" i="88"/>
  <c r="R63" i="88"/>
  <c r="Q63" i="88"/>
  <c r="P63" i="88"/>
  <c r="O63" i="88"/>
  <c r="N63" i="88"/>
  <c r="M63" i="88"/>
  <c r="L63" i="88"/>
  <c r="K63" i="88"/>
  <c r="D53" i="88"/>
  <c r="E53" i="88"/>
  <c r="D54" i="88"/>
  <c r="E54" i="88"/>
  <c r="D55" i="88"/>
  <c r="E55" i="88"/>
  <c r="D63" i="88"/>
  <c r="C63" i="88"/>
  <c r="AF62" i="88"/>
  <c r="AE62" i="88"/>
  <c r="AD62" i="88"/>
  <c r="AC62" i="88"/>
  <c r="AB62" i="88"/>
  <c r="AA62" i="88"/>
  <c r="Z62" i="88"/>
  <c r="Y62" i="88"/>
  <c r="V62" i="88"/>
  <c r="W62" i="88"/>
  <c r="X62" i="88"/>
  <c r="S62" i="88"/>
  <c r="R62" i="88"/>
  <c r="Q62" i="88"/>
  <c r="P62" i="88"/>
  <c r="O62" i="88"/>
  <c r="N62" i="88"/>
  <c r="M62" i="88"/>
  <c r="L62" i="88"/>
  <c r="K62" i="88"/>
  <c r="AF61" i="88"/>
  <c r="AE61" i="88"/>
  <c r="AD61" i="88"/>
  <c r="AC61" i="88"/>
  <c r="AB61" i="88"/>
  <c r="AA61" i="88"/>
  <c r="Z61" i="88"/>
  <c r="Y61" i="88"/>
  <c r="V61" i="88"/>
  <c r="W61" i="88"/>
  <c r="X61" i="88"/>
  <c r="S61" i="88"/>
  <c r="R61" i="88"/>
  <c r="Q61" i="88"/>
  <c r="P61" i="88"/>
  <c r="O61" i="88"/>
  <c r="N61" i="88"/>
  <c r="M61" i="88"/>
  <c r="L61" i="88"/>
  <c r="K61" i="88"/>
  <c r="H61" i="88"/>
  <c r="AF60" i="88"/>
  <c r="AE60" i="88"/>
  <c r="AD60" i="88"/>
  <c r="AC60" i="88"/>
  <c r="AB60" i="88"/>
  <c r="AA60" i="88"/>
  <c r="Z60" i="88"/>
  <c r="Y60" i="88"/>
  <c r="V60" i="88"/>
  <c r="W60" i="88"/>
  <c r="X60" i="88"/>
  <c r="S60" i="88"/>
  <c r="R60" i="88"/>
  <c r="Q60" i="88"/>
  <c r="P60" i="88"/>
  <c r="O60" i="88"/>
  <c r="N60" i="88"/>
  <c r="M60" i="88"/>
  <c r="L60" i="88"/>
  <c r="K60" i="88"/>
  <c r="H60" i="88"/>
  <c r="AF59" i="88"/>
  <c r="AE59" i="88"/>
  <c r="AD59" i="88"/>
  <c r="AC59" i="88"/>
  <c r="AB59" i="88"/>
  <c r="AA59" i="88"/>
  <c r="Z59" i="88"/>
  <c r="Y59" i="88"/>
  <c r="V59" i="88"/>
  <c r="W59" i="88"/>
  <c r="X59" i="88"/>
  <c r="S59" i="88"/>
  <c r="R59" i="88"/>
  <c r="Q59" i="88"/>
  <c r="P59" i="88"/>
  <c r="O59" i="88"/>
  <c r="N59" i="88"/>
  <c r="M59" i="88"/>
  <c r="L59" i="88"/>
  <c r="K59" i="88"/>
  <c r="H59" i="88"/>
  <c r="AF58" i="88"/>
  <c r="AE58" i="88"/>
  <c r="AD58" i="88"/>
  <c r="AC58" i="88"/>
  <c r="AB58" i="88"/>
  <c r="AA58" i="88"/>
  <c r="Z58" i="88"/>
  <c r="Y58" i="88"/>
  <c r="V58" i="88"/>
  <c r="W58" i="88"/>
  <c r="X58" i="88"/>
  <c r="S58" i="88"/>
  <c r="R58" i="88"/>
  <c r="Q58" i="88"/>
  <c r="P58" i="88"/>
  <c r="O58" i="88"/>
  <c r="N58" i="88"/>
  <c r="M58" i="88"/>
  <c r="L58" i="88"/>
  <c r="K58" i="88"/>
  <c r="H58" i="88"/>
  <c r="AF57" i="88"/>
  <c r="AE57" i="88"/>
  <c r="AD57" i="88"/>
  <c r="AC57" i="88"/>
  <c r="AB57" i="88"/>
  <c r="AA57" i="88"/>
  <c r="Z57" i="88"/>
  <c r="Y57" i="88"/>
  <c r="V57" i="88"/>
  <c r="W57" i="88"/>
  <c r="X57" i="88"/>
  <c r="S57" i="88"/>
  <c r="R57" i="88"/>
  <c r="Q57" i="88"/>
  <c r="P57" i="88"/>
  <c r="O57" i="88"/>
  <c r="N57" i="88"/>
  <c r="M57" i="88"/>
  <c r="L57" i="88"/>
  <c r="K57" i="88"/>
  <c r="H57" i="88"/>
  <c r="AF56" i="88"/>
  <c r="AE56" i="88"/>
  <c r="AD56" i="88"/>
  <c r="AC56" i="88"/>
  <c r="AB56" i="88"/>
  <c r="AA56" i="88"/>
  <c r="Z56" i="88"/>
  <c r="Y56" i="88"/>
  <c r="V56" i="88"/>
  <c r="W56" i="88"/>
  <c r="X56" i="88"/>
  <c r="S56" i="88"/>
  <c r="R56" i="88"/>
  <c r="Q56" i="88"/>
  <c r="P56" i="88"/>
  <c r="O56" i="88"/>
  <c r="N56" i="88"/>
  <c r="M56" i="88"/>
  <c r="L56" i="88"/>
  <c r="K56" i="88"/>
  <c r="H56" i="88"/>
  <c r="AF55" i="88"/>
  <c r="AE55" i="88"/>
  <c r="AD55" i="88"/>
  <c r="AC55" i="88"/>
  <c r="AB55" i="88"/>
  <c r="AA55" i="88"/>
  <c r="Z55" i="88"/>
  <c r="Y55" i="88"/>
  <c r="V55" i="88"/>
  <c r="W55" i="88"/>
  <c r="X55" i="88"/>
  <c r="S55" i="88"/>
  <c r="R55" i="88"/>
  <c r="Q55" i="88"/>
  <c r="P55" i="88"/>
  <c r="O55" i="88"/>
  <c r="N55" i="88"/>
  <c r="M55" i="88"/>
  <c r="L55" i="88"/>
  <c r="K55" i="88"/>
  <c r="AF54" i="88"/>
  <c r="AE54" i="88"/>
  <c r="AD54" i="88"/>
  <c r="AC54" i="88"/>
  <c r="AB54" i="88"/>
  <c r="AA54" i="88"/>
  <c r="Z54" i="88"/>
  <c r="Y54" i="88"/>
  <c r="V54" i="88"/>
  <c r="W54" i="88"/>
  <c r="X54" i="88"/>
  <c r="S54" i="88"/>
  <c r="R54" i="88"/>
  <c r="Q54" i="88"/>
  <c r="P54" i="88"/>
  <c r="O54" i="88"/>
  <c r="N54" i="88"/>
  <c r="M54" i="88"/>
  <c r="L54" i="88"/>
  <c r="K54" i="88"/>
  <c r="AF53" i="88"/>
  <c r="AE53" i="88"/>
  <c r="AD53" i="88"/>
  <c r="AC53" i="88"/>
  <c r="AB53" i="88"/>
  <c r="AA53" i="88"/>
  <c r="Z53" i="88"/>
  <c r="Y53" i="88"/>
  <c r="V53" i="88"/>
  <c r="W53" i="88"/>
  <c r="X53" i="88"/>
  <c r="S53" i="88"/>
  <c r="R53" i="88"/>
  <c r="Q53" i="88"/>
  <c r="P53" i="88"/>
  <c r="O53" i="88"/>
  <c r="N53" i="88"/>
  <c r="M53" i="88"/>
  <c r="L53" i="88"/>
  <c r="K53" i="88"/>
  <c r="Y52" i="88"/>
  <c r="Z52" i="88"/>
  <c r="AA52" i="88"/>
  <c r="AB52" i="88"/>
  <c r="AC52" i="88"/>
  <c r="AD52" i="88"/>
  <c r="AE52" i="88"/>
  <c r="AF52" i="88"/>
  <c r="V52" i="88"/>
  <c r="W52" i="88"/>
  <c r="X52" i="88"/>
  <c r="AG52" i="88"/>
  <c r="S52" i="88"/>
  <c r="R52" i="88"/>
  <c r="Q52" i="88"/>
  <c r="P52" i="88"/>
  <c r="O52" i="88"/>
  <c r="N52" i="88"/>
  <c r="M52" i="88"/>
  <c r="L52" i="88"/>
  <c r="K52" i="88"/>
  <c r="B51" i="88"/>
  <c r="A51" i="87"/>
  <c r="B101" i="87"/>
  <c r="B96" i="87"/>
  <c r="B97" i="87"/>
  <c r="B98" i="87"/>
  <c r="B99" i="87"/>
  <c r="B100" i="87"/>
  <c r="D101" i="87"/>
  <c r="E101" i="87"/>
  <c r="B94" i="87"/>
  <c r="C101" i="87"/>
  <c r="F101" i="87"/>
  <c r="D100" i="87"/>
  <c r="E100" i="87"/>
  <c r="C100" i="87"/>
  <c r="F100" i="87"/>
  <c r="D99" i="87"/>
  <c r="E99" i="87"/>
  <c r="C99" i="87"/>
  <c r="F99" i="87"/>
  <c r="D98" i="87"/>
  <c r="E98" i="87"/>
  <c r="C98" i="87"/>
  <c r="F98" i="87"/>
  <c r="D97" i="87"/>
  <c r="E97" i="87"/>
  <c r="C97" i="87"/>
  <c r="F97" i="87"/>
  <c r="D96" i="87"/>
  <c r="E96" i="87"/>
  <c r="G96" i="87"/>
  <c r="C96" i="87"/>
  <c r="F96" i="87"/>
  <c r="B95" i="87"/>
  <c r="C77" i="87"/>
  <c r="E77" i="87"/>
  <c r="F77" i="87"/>
  <c r="G77" i="87"/>
  <c r="D77" i="87"/>
  <c r="B79" i="87"/>
  <c r="H77" i="87"/>
  <c r="B78" i="87"/>
  <c r="C78" i="87"/>
  <c r="C79" i="87"/>
  <c r="D79" i="87"/>
  <c r="D80" i="87"/>
  <c r="B81" i="87"/>
  <c r="B80" i="87"/>
  <c r="C80" i="87"/>
  <c r="C81" i="87"/>
  <c r="D81" i="87"/>
  <c r="B83" i="87"/>
  <c r="B82" i="87"/>
  <c r="C82" i="87"/>
  <c r="C83" i="87"/>
  <c r="D83" i="87"/>
  <c r="B85" i="87"/>
  <c r="B84" i="87"/>
  <c r="C84" i="87"/>
  <c r="C85" i="87"/>
  <c r="D85" i="87"/>
  <c r="B87" i="87"/>
  <c r="B86" i="87"/>
  <c r="C86" i="87"/>
  <c r="C87" i="87"/>
  <c r="D87" i="87"/>
  <c r="D92" i="87"/>
  <c r="B89" i="87"/>
  <c r="B88" i="87"/>
  <c r="C88" i="87"/>
  <c r="C89" i="87"/>
  <c r="D89" i="87"/>
  <c r="B91" i="87"/>
  <c r="B90" i="87"/>
  <c r="C90" i="87"/>
  <c r="C91" i="87"/>
  <c r="D91" i="87"/>
  <c r="E92" i="87"/>
  <c r="C92" i="87"/>
  <c r="F92" i="87"/>
  <c r="S91" i="87"/>
  <c r="R91" i="87"/>
  <c r="Q91" i="87"/>
  <c r="P91" i="87"/>
  <c r="O91" i="87"/>
  <c r="N91" i="87"/>
  <c r="M91" i="87"/>
  <c r="L91" i="87"/>
  <c r="K91" i="87"/>
  <c r="H91" i="87"/>
  <c r="G91" i="87"/>
  <c r="S90" i="87"/>
  <c r="R90" i="87"/>
  <c r="Q90" i="87"/>
  <c r="P90" i="87"/>
  <c r="O90" i="87"/>
  <c r="N90" i="87"/>
  <c r="M90" i="87"/>
  <c r="L90" i="87"/>
  <c r="K90" i="87"/>
  <c r="S89" i="87"/>
  <c r="R89" i="87"/>
  <c r="Q89" i="87"/>
  <c r="P89" i="87"/>
  <c r="O89" i="87"/>
  <c r="N89" i="87"/>
  <c r="M89" i="87"/>
  <c r="L89" i="87"/>
  <c r="K89" i="87"/>
  <c r="H89" i="87"/>
  <c r="G89" i="87"/>
  <c r="S88" i="87"/>
  <c r="R88" i="87"/>
  <c r="Q88" i="87"/>
  <c r="P88" i="87"/>
  <c r="O88" i="87"/>
  <c r="N88" i="87"/>
  <c r="M88" i="87"/>
  <c r="L88" i="87"/>
  <c r="K88" i="87"/>
  <c r="H88" i="87"/>
  <c r="S87" i="87"/>
  <c r="R87" i="87"/>
  <c r="Q87" i="87"/>
  <c r="P87" i="87"/>
  <c r="O87" i="87"/>
  <c r="N87" i="87"/>
  <c r="M87" i="87"/>
  <c r="L87" i="87"/>
  <c r="K87" i="87"/>
  <c r="H87" i="87"/>
  <c r="G87" i="87"/>
  <c r="S86" i="87"/>
  <c r="R86" i="87"/>
  <c r="Q86" i="87"/>
  <c r="P86" i="87"/>
  <c r="O86" i="87"/>
  <c r="N86" i="87"/>
  <c r="M86" i="87"/>
  <c r="L86" i="87"/>
  <c r="K86" i="87"/>
  <c r="S85" i="87"/>
  <c r="R85" i="87"/>
  <c r="Q85" i="87"/>
  <c r="P85" i="87"/>
  <c r="O85" i="87"/>
  <c r="N85" i="87"/>
  <c r="M85" i="87"/>
  <c r="L85" i="87"/>
  <c r="K85" i="87"/>
  <c r="H85" i="87"/>
  <c r="E85" i="87"/>
  <c r="G85" i="87"/>
  <c r="S84" i="87"/>
  <c r="R84" i="87"/>
  <c r="Q84" i="87"/>
  <c r="P84" i="87"/>
  <c r="O84" i="87"/>
  <c r="N84" i="87"/>
  <c r="M84" i="87"/>
  <c r="L84" i="87"/>
  <c r="K84" i="87"/>
  <c r="S83" i="87"/>
  <c r="R83" i="87"/>
  <c r="Q83" i="87"/>
  <c r="P83" i="87"/>
  <c r="O83" i="87"/>
  <c r="N83" i="87"/>
  <c r="M83" i="87"/>
  <c r="L83" i="87"/>
  <c r="K83" i="87"/>
  <c r="H83" i="87"/>
  <c r="G83" i="87"/>
  <c r="S82" i="87"/>
  <c r="R82" i="87"/>
  <c r="Q82" i="87"/>
  <c r="P82" i="87"/>
  <c r="O82" i="87"/>
  <c r="N82" i="87"/>
  <c r="M82" i="87"/>
  <c r="L82" i="87"/>
  <c r="K82" i="87"/>
  <c r="S81" i="87"/>
  <c r="R81" i="87"/>
  <c r="Q81" i="87"/>
  <c r="P81" i="87"/>
  <c r="O81" i="87"/>
  <c r="N81" i="87"/>
  <c r="M81" i="87"/>
  <c r="L81" i="87"/>
  <c r="K81" i="87"/>
  <c r="H81" i="87"/>
  <c r="G81" i="87"/>
  <c r="H63" i="87"/>
  <c r="AF80" i="87"/>
  <c r="AE80" i="87"/>
  <c r="AD80" i="87"/>
  <c r="AC80" i="87"/>
  <c r="AB80" i="87"/>
  <c r="AA80" i="87"/>
  <c r="Z80" i="87"/>
  <c r="Y80" i="87"/>
  <c r="V80" i="87"/>
  <c r="W80" i="87"/>
  <c r="X80" i="87"/>
  <c r="S80" i="87"/>
  <c r="R80" i="87"/>
  <c r="Q80" i="87"/>
  <c r="P80" i="87"/>
  <c r="O80" i="87"/>
  <c r="N80" i="87"/>
  <c r="M80" i="87"/>
  <c r="L80" i="87"/>
  <c r="K80" i="87"/>
  <c r="AF79" i="87"/>
  <c r="AE79" i="87"/>
  <c r="AD79" i="87"/>
  <c r="AC79" i="87"/>
  <c r="AB79" i="87"/>
  <c r="AA79" i="87"/>
  <c r="Z79" i="87"/>
  <c r="Y79" i="87"/>
  <c r="V79" i="87"/>
  <c r="W79" i="87"/>
  <c r="X79" i="87"/>
  <c r="S79" i="87"/>
  <c r="R79" i="87"/>
  <c r="Q79" i="87"/>
  <c r="P79" i="87"/>
  <c r="O79" i="87"/>
  <c r="N79" i="87"/>
  <c r="M79" i="87"/>
  <c r="L79" i="87"/>
  <c r="K79" i="87"/>
  <c r="H79" i="87"/>
  <c r="G79" i="87"/>
  <c r="AF78" i="87"/>
  <c r="AE78" i="87"/>
  <c r="AD78" i="87"/>
  <c r="AC78" i="87"/>
  <c r="AB78" i="87"/>
  <c r="AA78" i="87"/>
  <c r="Z78" i="87"/>
  <c r="Y78" i="87"/>
  <c r="V78" i="87"/>
  <c r="W78" i="87"/>
  <c r="X78" i="87"/>
  <c r="S78" i="87"/>
  <c r="R78" i="87"/>
  <c r="Q78" i="87"/>
  <c r="P78" i="87"/>
  <c r="O78" i="87"/>
  <c r="N78" i="87"/>
  <c r="M78" i="87"/>
  <c r="L78" i="87"/>
  <c r="K78" i="87"/>
  <c r="AF77" i="87"/>
  <c r="AE77" i="87"/>
  <c r="AD77" i="87"/>
  <c r="AC77" i="87"/>
  <c r="AB77" i="87"/>
  <c r="AA77" i="87"/>
  <c r="Z77" i="87"/>
  <c r="Y77" i="87"/>
  <c r="V77" i="87"/>
  <c r="W77" i="87"/>
  <c r="X77" i="87"/>
  <c r="S77" i="87"/>
  <c r="R77" i="87"/>
  <c r="Q77" i="87"/>
  <c r="P77" i="87"/>
  <c r="O77" i="87"/>
  <c r="N77" i="87"/>
  <c r="M77" i="87"/>
  <c r="L77" i="87"/>
  <c r="K77" i="87"/>
  <c r="B77" i="87"/>
  <c r="AF76" i="87"/>
  <c r="AE76" i="87"/>
  <c r="AD76" i="87"/>
  <c r="AC76" i="87"/>
  <c r="AB76" i="87"/>
  <c r="AA76" i="87"/>
  <c r="Z76" i="87"/>
  <c r="Y76" i="87"/>
  <c r="V76" i="87"/>
  <c r="W76" i="87"/>
  <c r="X76" i="87"/>
  <c r="S76" i="87"/>
  <c r="R76" i="87"/>
  <c r="Q76" i="87"/>
  <c r="P76" i="87"/>
  <c r="O76" i="87"/>
  <c r="N76" i="87"/>
  <c r="M76" i="87"/>
  <c r="L76" i="87"/>
  <c r="K76" i="87"/>
  <c r="G68" i="87"/>
  <c r="C54" i="87"/>
  <c r="C73" i="87"/>
  <c r="C55" i="87"/>
  <c r="C74" i="87"/>
  <c r="D73" i="87"/>
  <c r="H53" i="87"/>
  <c r="E72" i="87"/>
  <c r="F72" i="87"/>
  <c r="H54" i="87"/>
  <c r="E73" i="87"/>
  <c r="F73" i="87"/>
  <c r="B76" i="87"/>
  <c r="AF75" i="87"/>
  <c r="AE75" i="87"/>
  <c r="AD75" i="87"/>
  <c r="AC75" i="87"/>
  <c r="AB75" i="87"/>
  <c r="AA75" i="87"/>
  <c r="Z75" i="87"/>
  <c r="Y75" i="87"/>
  <c r="V75" i="87"/>
  <c r="W75" i="87"/>
  <c r="X75" i="87"/>
  <c r="S75" i="87"/>
  <c r="R75" i="87"/>
  <c r="Q75" i="87"/>
  <c r="P75" i="87"/>
  <c r="O75" i="87"/>
  <c r="N75" i="87"/>
  <c r="M75" i="87"/>
  <c r="L75" i="87"/>
  <c r="K75" i="87"/>
  <c r="B75" i="87"/>
  <c r="AF74" i="87"/>
  <c r="AE74" i="87"/>
  <c r="AD74" i="87"/>
  <c r="AC74" i="87"/>
  <c r="AB74" i="87"/>
  <c r="AA74" i="87"/>
  <c r="Z74" i="87"/>
  <c r="Y74" i="87"/>
  <c r="V74" i="87"/>
  <c r="W74" i="87"/>
  <c r="X74" i="87"/>
  <c r="S74" i="87"/>
  <c r="R74" i="87"/>
  <c r="Q74" i="87"/>
  <c r="P74" i="87"/>
  <c r="O74" i="87"/>
  <c r="N74" i="87"/>
  <c r="M74" i="87"/>
  <c r="L74" i="87"/>
  <c r="K74" i="87"/>
  <c r="H55" i="87"/>
  <c r="E74" i="87"/>
  <c r="B55" i="87"/>
  <c r="B74" i="87"/>
  <c r="AF73" i="87"/>
  <c r="AE73" i="87"/>
  <c r="AD73" i="87"/>
  <c r="AC73" i="87"/>
  <c r="AB73" i="87"/>
  <c r="AA73" i="87"/>
  <c r="Z73" i="87"/>
  <c r="Y73" i="87"/>
  <c r="V73" i="87"/>
  <c r="W73" i="87"/>
  <c r="X73" i="87"/>
  <c r="S73" i="87"/>
  <c r="R73" i="87"/>
  <c r="Q73" i="87"/>
  <c r="P73" i="87"/>
  <c r="O73" i="87"/>
  <c r="N73" i="87"/>
  <c r="M73" i="87"/>
  <c r="L73" i="87"/>
  <c r="K73" i="87"/>
  <c r="B54" i="87"/>
  <c r="B73" i="87"/>
  <c r="AF72" i="87"/>
  <c r="AE72" i="87"/>
  <c r="AD72" i="87"/>
  <c r="AC72" i="87"/>
  <c r="AB72" i="87"/>
  <c r="AA72" i="87"/>
  <c r="Z72" i="87"/>
  <c r="Y72" i="87"/>
  <c r="V72" i="87"/>
  <c r="W72" i="87"/>
  <c r="X72" i="87"/>
  <c r="S72" i="87"/>
  <c r="R72" i="87"/>
  <c r="Q72" i="87"/>
  <c r="P72" i="87"/>
  <c r="O72" i="87"/>
  <c r="N72" i="87"/>
  <c r="M72" i="87"/>
  <c r="L72" i="87"/>
  <c r="K72" i="87"/>
  <c r="C53" i="87"/>
  <c r="C72" i="87"/>
  <c r="D72" i="87"/>
  <c r="B53" i="87"/>
  <c r="B72" i="87"/>
  <c r="AF71" i="87"/>
  <c r="AE71" i="87"/>
  <c r="AD71" i="87"/>
  <c r="AC71" i="87"/>
  <c r="AB71" i="87"/>
  <c r="AA71" i="87"/>
  <c r="Z71" i="87"/>
  <c r="Y71" i="87"/>
  <c r="V71" i="87"/>
  <c r="W71" i="87"/>
  <c r="X71" i="87"/>
  <c r="S71" i="87"/>
  <c r="R71" i="87"/>
  <c r="Q71" i="87"/>
  <c r="P71" i="87"/>
  <c r="O71" i="87"/>
  <c r="N71" i="87"/>
  <c r="M71" i="87"/>
  <c r="L71" i="87"/>
  <c r="K71" i="87"/>
  <c r="AF70" i="87"/>
  <c r="AE70" i="87"/>
  <c r="AD70" i="87"/>
  <c r="AC70" i="87"/>
  <c r="AB70" i="87"/>
  <c r="AA70" i="87"/>
  <c r="Z70" i="87"/>
  <c r="Y70" i="87"/>
  <c r="V70" i="87"/>
  <c r="W70" i="87"/>
  <c r="X70" i="87"/>
  <c r="S70" i="87"/>
  <c r="R70" i="87"/>
  <c r="Q70" i="87"/>
  <c r="P70" i="87"/>
  <c r="O70" i="87"/>
  <c r="N70" i="87"/>
  <c r="M70" i="87"/>
  <c r="L70" i="87"/>
  <c r="K70" i="87"/>
  <c r="G66" i="87"/>
  <c r="AF69" i="87"/>
  <c r="AE69" i="87"/>
  <c r="AD69" i="87"/>
  <c r="AC69" i="87"/>
  <c r="AB69" i="87"/>
  <c r="AA69" i="87"/>
  <c r="Z69" i="87"/>
  <c r="Y69" i="87"/>
  <c r="V69" i="87"/>
  <c r="W69" i="87"/>
  <c r="X69" i="87"/>
  <c r="S69" i="87"/>
  <c r="R69" i="87"/>
  <c r="Q69" i="87"/>
  <c r="P69" i="87"/>
  <c r="O69" i="87"/>
  <c r="N69" i="87"/>
  <c r="M69" i="87"/>
  <c r="L69" i="87"/>
  <c r="K69" i="87"/>
  <c r="AF68" i="87"/>
  <c r="AE68" i="87"/>
  <c r="AD68" i="87"/>
  <c r="AC68" i="87"/>
  <c r="AB68" i="87"/>
  <c r="AA68" i="87"/>
  <c r="Z68" i="87"/>
  <c r="Y68" i="87"/>
  <c r="V68" i="87"/>
  <c r="W68" i="87"/>
  <c r="X68" i="87"/>
  <c r="S68" i="87"/>
  <c r="R68" i="87"/>
  <c r="Q68" i="87"/>
  <c r="P68" i="87"/>
  <c r="O68" i="87"/>
  <c r="N68" i="87"/>
  <c r="M68" i="87"/>
  <c r="L68" i="87"/>
  <c r="K68" i="87"/>
  <c r="AF67" i="87"/>
  <c r="AE67" i="87"/>
  <c r="AD67" i="87"/>
  <c r="AC67" i="87"/>
  <c r="AB67" i="87"/>
  <c r="AA67" i="87"/>
  <c r="Z67" i="87"/>
  <c r="Y67" i="87"/>
  <c r="V67" i="87"/>
  <c r="W67" i="87"/>
  <c r="X67" i="87"/>
  <c r="S67" i="87"/>
  <c r="R67" i="87"/>
  <c r="Q67" i="87"/>
  <c r="P67" i="87"/>
  <c r="O67" i="87"/>
  <c r="N67" i="87"/>
  <c r="M67" i="87"/>
  <c r="L67" i="87"/>
  <c r="K67" i="87"/>
  <c r="G53" i="87"/>
  <c r="C56" i="87"/>
  <c r="B56" i="87"/>
  <c r="C57" i="87"/>
  <c r="B57" i="87"/>
  <c r="E57" i="87"/>
  <c r="G57" i="87"/>
  <c r="C58" i="87"/>
  <c r="B58" i="87"/>
  <c r="C59" i="87"/>
  <c r="B59" i="87"/>
  <c r="C60" i="87"/>
  <c r="B60" i="87"/>
  <c r="C61" i="87"/>
  <c r="B61" i="87"/>
  <c r="E56" i="87"/>
  <c r="G56" i="87"/>
  <c r="E58" i="87"/>
  <c r="G58" i="87"/>
  <c r="E59" i="87"/>
  <c r="G59" i="87"/>
  <c r="E60" i="87"/>
  <c r="G60" i="87"/>
  <c r="E61" i="87"/>
  <c r="G61" i="87"/>
  <c r="F53" i="87"/>
  <c r="B62" i="87"/>
  <c r="B63" i="87"/>
  <c r="B64" i="87"/>
  <c r="F54" i="87"/>
  <c r="F55" i="87"/>
  <c r="H66" i="87"/>
  <c r="H67" i="87"/>
  <c r="G67" i="87"/>
  <c r="B65" i="87"/>
  <c r="B66" i="87"/>
  <c r="F65" i="87"/>
  <c r="F66" i="87"/>
  <c r="F67" i="87"/>
  <c r="B67" i="87"/>
  <c r="AF66" i="87"/>
  <c r="AE66" i="87"/>
  <c r="AD66" i="87"/>
  <c r="AC66" i="87"/>
  <c r="AB66" i="87"/>
  <c r="AA66" i="87"/>
  <c r="Z66" i="87"/>
  <c r="Y66" i="87"/>
  <c r="V66" i="87"/>
  <c r="W66" i="87"/>
  <c r="X66" i="87"/>
  <c r="S66" i="87"/>
  <c r="R66" i="87"/>
  <c r="Q66" i="87"/>
  <c r="P66" i="87"/>
  <c r="O66" i="87"/>
  <c r="N66" i="87"/>
  <c r="M66" i="87"/>
  <c r="L66" i="87"/>
  <c r="K66" i="87"/>
  <c r="C66" i="87"/>
  <c r="AF65" i="87"/>
  <c r="AE65" i="87"/>
  <c r="AD65" i="87"/>
  <c r="AC65" i="87"/>
  <c r="AB65" i="87"/>
  <c r="AA65" i="87"/>
  <c r="Z65" i="87"/>
  <c r="Y65" i="87"/>
  <c r="V65" i="87"/>
  <c r="W65" i="87"/>
  <c r="X65" i="87"/>
  <c r="S65" i="87"/>
  <c r="R65" i="87"/>
  <c r="Q65" i="87"/>
  <c r="P65" i="87"/>
  <c r="O65" i="87"/>
  <c r="N65" i="87"/>
  <c r="M65" i="87"/>
  <c r="L65" i="87"/>
  <c r="K65" i="87"/>
  <c r="H65" i="87"/>
  <c r="G65" i="87"/>
  <c r="C65" i="87"/>
  <c r="AF64" i="87"/>
  <c r="AE64" i="87"/>
  <c r="AD64" i="87"/>
  <c r="AC64" i="87"/>
  <c r="AB64" i="87"/>
  <c r="AA64" i="87"/>
  <c r="Z64" i="87"/>
  <c r="Y64" i="87"/>
  <c r="V64" i="87"/>
  <c r="W64" i="87"/>
  <c r="X64" i="87"/>
  <c r="S64" i="87"/>
  <c r="R64" i="87"/>
  <c r="Q64" i="87"/>
  <c r="P64" i="87"/>
  <c r="O64" i="87"/>
  <c r="N64" i="87"/>
  <c r="M64" i="87"/>
  <c r="L64" i="87"/>
  <c r="K64" i="87"/>
  <c r="G64" i="87"/>
  <c r="E64" i="87"/>
  <c r="C64" i="87"/>
  <c r="AF63" i="87"/>
  <c r="AE63" i="87"/>
  <c r="AD63" i="87"/>
  <c r="AC63" i="87"/>
  <c r="AB63" i="87"/>
  <c r="AA63" i="87"/>
  <c r="Z63" i="87"/>
  <c r="Y63" i="87"/>
  <c r="V63" i="87"/>
  <c r="W63" i="87"/>
  <c r="X63" i="87"/>
  <c r="S63" i="87"/>
  <c r="R63" i="87"/>
  <c r="Q63" i="87"/>
  <c r="P63" i="87"/>
  <c r="O63" i="87"/>
  <c r="N63" i="87"/>
  <c r="M63" i="87"/>
  <c r="L63" i="87"/>
  <c r="K63" i="87"/>
  <c r="D63" i="87"/>
  <c r="C63" i="87"/>
  <c r="AF62" i="87"/>
  <c r="AE62" i="87"/>
  <c r="AD62" i="87"/>
  <c r="AC62" i="87"/>
  <c r="AB62" i="87"/>
  <c r="AA62" i="87"/>
  <c r="Z62" i="87"/>
  <c r="Y62" i="87"/>
  <c r="V62" i="87"/>
  <c r="W62" i="87"/>
  <c r="X62" i="87"/>
  <c r="S62" i="87"/>
  <c r="R62" i="87"/>
  <c r="Q62" i="87"/>
  <c r="P62" i="87"/>
  <c r="O62" i="87"/>
  <c r="N62" i="87"/>
  <c r="M62" i="87"/>
  <c r="L62" i="87"/>
  <c r="K62" i="87"/>
  <c r="AF61" i="87"/>
  <c r="AE61" i="87"/>
  <c r="AD61" i="87"/>
  <c r="AC61" i="87"/>
  <c r="AB61" i="87"/>
  <c r="AA61" i="87"/>
  <c r="Z61" i="87"/>
  <c r="Y61" i="87"/>
  <c r="V61" i="87"/>
  <c r="W61" i="87"/>
  <c r="X61" i="87"/>
  <c r="S61" i="87"/>
  <c r="R61" i="87"/>
  <c r="Q61" i="87"/>
  <c r="P61" i="87"/>
  <c r="O61" i="87"/>
  <c r="N61" i="87"/>
  <c r="M61" i="87"/>
  <c r="L61" i="87"/>
  <c r="K61" i="87"/>
  <c r="H61" i="87"/>
  <c r="AF60" i="87"/>
  <c r="AE60" i="87"/>
  <c r="AD60" i="87"/>
  <c r="AC60" i="87"/>
  <c r="AB60" i="87"/>
  <c r="AA60" i="87"/>
  <c r="Z60" i="87"/>
  <c r="Y60" i="87"/>
  <c r="V60" i="87"/>
  <c r="W60" i="87"/>
  <c r="X60" i="87"/>
  <c r="S60" i="87"/>
  <c r="R60" i="87"/>
  <c r="Q60" i="87"/>
  <c r="P60" i="87"/>
  <c r="O60" i="87"/>
  <c r="N60" i="87"/>
  <c r="M60" i="87"/>
  <c r="L60" i="87"/>
  <c r="K60" i="87"/>
  <c r="H60" i="87"/>
  <c r="AF59" i="87"/>
  <c r="AE59" i="87"/>
  <c r="AD59" i="87"/>
  <c r="AC59" i="87"/>
  <c r="AB59" i="87"/>
  <c r="AA59" i="87"/>
  <c r="Z59" i="87"/>
  <c r="Y59" i="87"/>
  <c r="V59" i="87"/>
  <c r="W59" i="87"/>
  <c r="X59" i="87"/>
  <c r="S59" i="87"/>
  <c r="R59" i="87"/>
  <c r="Q59" i="87"/>
  <c r="P59" i="87"/>
  <c r="O59" i="87"/>
  <c r="N59" i="87"/>
  <c r="M59" i="87"/>
  <c r="L59" i="87"/>
  <c r="K59" i="87"/>
  <c r="H59" i="87"/>
  <c r="AF58" i="87"/>
  <c r="AE58" i="87"/>
  <c r="AD58" i="87"/>
  <c r="AC58" i="87"/>
  <c r="AB58" i="87"/>
  <c r="AA58" i="87"/>
  <c r="Z58" i="87"/>
  <c r="Y58" i="87"/>
  <c r="V58" i="87"/>
  <c r="W58" i="87"/>
  <c r="X58" i="87"/>
  <c r="S58" i="87"/>
  <c r="R58" i="87"/>
  <c r="Q58" i="87"/>
  <c r="P58" i="87"/>
  <c r="O58" i="87"/>
  <c r="N58" i="87"/>
  <c r="M58" i="87"/>
  <c r="L58" i="87"/>
  <c r="K58" i="87"/>
  <c r="H58" i="87"/>
  <c r="AF57" i="87"/>
  <c r="AE57" i="87"/>
  <c r="AD57" i="87"/>
  <c r="AC57" i="87"/>
  <c r="AB57" i="87"/>
  <c r="AA57" i="87"/>
  <c r="Z57" i="87"/>
  <c r="Y57" i="87"/>
  <c r="V57" i="87"/>
  <c r="W57" i="87"/>
  <c r="X57" i="87"/>
  <c r="S57" i="87"/>
  <c r="R57" i="87"/>
  <c r="Q57" i="87"/>
  <c r="P57" i="87"/>
  <c r="O57" i="87"/>
  <c r="N57" i="87"/>
  <c r="M57" i="87"/>
  <c r="L57" i="87"/>
  <c r="K57" i="87"/>
  <c r="H57" i="87"/>
  <c r="AF56" i="87"/>
  <c r="AE56" i="87"/>
  <c r="AD56" i="87"/>
  <c r="AC56" i="87"/>
  <c r="AB56" i="87"/>
  <c r="AA56" i="87"/>
  <c r="Z56" i="87"/>
  <c r="Y56" i="87"/>
  <c r="V56" i="87"/>
  <c r="W56" i="87"/>
  <c r="X56" i="87"/>
  <c r="S56" i="87"/>
  <c r="R56" i="87"/>
  <c r="Q56" i="87"/>
  <c r="P56" i="87"/>
  <c r="O56" i="87"/>
  <c r="N56" i="87"/>
  <c r="M56" i="87"/>
  <c r="L56" i="87"/>
  <c r="K56" i="87"/>
  <c r="H56" i="87"/>
  <c r="AF55" i="87"/>
  <c r="AE55" i="87"/>
  <c r="AD55" i="87"/>
  <c r="AC55" i="87"/>
  <c r="AB55" i="87"/>
  <c r="AA55" i="87"/>
  <c r="Z55" i="87"/>
  <c r="Y55" i="87"/>
  <c r="V55" i="87"/>
  <c r="W55" i="87"/>
  <c r="X55" i="87"/>
  <c r="S55" i="87"/>
  <c r="R55" i="87"/>
  <c r="Q55" i="87"/>
  <c r="P55" i="87"/>
  <c r="O55" i="87"/>
  <c r="N55" i="87"/>
  <c r="M55" i="87"/>
  <c r="L55" i="87"/>
  <c r="K55" i="87"/>
  <c r="D55" i="87"/>
  <c r="E55" i="87"/>
  <c r="AF54" i="87"/>
  <c r="AE54" i="87"/>
  <c r="AD54" i="87"/>
  <c r="AC54" i="87"/>
  <c r="AB54" i="87"/>
  <c r="AA54" i="87"/>
  <c r="Z54" i="87"/>
  <c r="Y54" i="87"/>
  <c r="V54" i="87"/>
  <c r="W54" i="87"/>
  <c r="X54" i="87"/>
  <c r="S54" i="87"/>
  <c r="R54" i="87"/>
  <c r="Q54" i="87"/>
  <c r="P54" i="87"/>
  <c r="O54" i="87"/>
  <c r="N54" i="87"/>
  <c r="M54" i="87"/>
  <c r="L54" i="87"/>
  <c r="K54" i="87"/>
  <c r="D54" i="87"/>
  <c r="E54" i="87"/>
  <c r="AF53" i="87"/>
  <c r="AE53" i="87"/>
  <c r="AD53" i="87"/>
  <c r="AC53" i="87"/>
  <c r="AB53" i="87"/>
  <c r="AA53" i="87"/>
  <c r="Z53" i="87"/>
  <c r="Y53" i="87"/>
  <c r="V53" i="87"/>
  <c r="W53" i="87"/>
  <c r="X53" i="87"/>
  <c r="S53" i="87"/>
  <c r="R53" i="87"/>
  <c r="Q53" i="87"/>
  <c r="P53" i="87"/>
  <c r="O53" i="87"/>
  <c r="N53" i="87"/>
  <c r="M53" i="87"/>
  <c r="L53" i="87"/>
  <c r="K53" i="87"/>
  <c r="D53" i="87"/>
  <c r="E53" i="87"/>
  <c r="Y52" i="87"/>
  <c r="Z52" i="87"/>
  <c r="AA52" i="87"/>
  <c r="AB52" i="87"/>
  <c r="AC52" i="87"/>
  <c r="AD52" i="87"/>
  <c r="AE52" i="87"/>
  <c r="AF52" i="87"/>
  <c r="V52" i="87"/>
  <c r="W52" i="87"/>
  <c r="X52" i="87"/>
  <c r="AG52" i="87"/>
  <c r="S52" i="87"/>
  <c r="R52" i="87"/>
  <c r="Q52" i="87"/>
  <c r="P52" i="87"/>
  <c r="O52" i="87"/>
  <c r="N52" i="87"/>
  <c r="M52" i="87"/>
  <c r="L52" i="87"/>
  <c r="K52" i="87"/>
  <c r="B51" i="87"/>
  <c r="A51" i="86"/>
  <c r="B101" i="86"/>
  <c r="B96" i="86"/>
  <c r="B97" i="86"/>
  <c r="B98" i="86"/>
  <c r="B99" i="86"/>
  <c r="B100" i="86"/>
  <c r="D101" i="86"/>
  <c r="E101" i="86"/>
  <c r="B94" i="86"/>
  <c r="C101" i="86"/>
  <c r="F101" i="86"/>
  <c r="D100" i="86"/>
  <c r="E100" i="86"/>
  <c r="C100" i="86"/>
  <c r="F100" i="86"/>
  <c r="D99" i="86"/>
  <c r="E99" i="86"/>
  <c r="C99" i="86"/>
  <c r="F99" i="86"/>
  <c r="D98" i="86"/>
  <c r="E98" i="86"/>
  <c r="C98" i="86"/>
  <c r="F98" i="86"/>
  <c r="D97" i="86"/>
  <c r="E97" i="86"/>
  <c r="C97" i="86"/>
  <c r="F97" i="86"/>
  <c r="D96" i="86"/>
  <c r="E96" i="86"/>
  <c r="B55" i="86"/>
  <c r="C96" i="86"/>
  <c r="F96" i="86"/>
  <c r="G96" i="86"/>
  <c r="B95" i="86"/>
  <c r="C77" i="86"/>
  <c r="E77" i="86"/>
  <c r="F77" i="86"/>
  <c r="G77" i="86"/>
  <c r="D77" i="86"/>
  <c r="B79" i="86"/>
  <c r="H77" i="86"/>
  <c r="B78" i="86"/>
  <c r="C78" i="86"/>
  <c r="C79" i="86"/>
  <c r="D79" i="86"/>
  <c r="D80" i="86"/>
  <c r="B81" i="86"/>
  <c r="B80" i="86"/>
  <c r="C80" i="86"/>
  <c r="C81" i="86"/>
  <c r="D81" i="86"/>
  <c r="B83" i="86"/>
  <c r="B82" i="86"/>
  <c r="C82" i="86"/>
  <c r="C83" i="86"/>
  <c r="D83" i="86"/>
  <c r="B85" i="86"/>
  <c r="B84" i="86"/>
  <c r="C84" i="86"/>
  <c r="C85" i="86"/>
  <c r="D85" i="86"/>
  <c r="B87" i="86"/>
  <c r="B86" i="86"/>
  <c r="C86" i="86"/>
  <c r="C87" i="86"/>
  <c r="D87" i="86"/>
  <c r="D92" i="86"/>
  <c r="B89" i="86"/>
  <c r="B88" i="86"/>
  <c r="C88" i="86"/>
  <c r="C89" i="86"/>
  <c r="D89" i="86"/>
  <c r="B91" i="86"/>
  <c r="B90" i="86"/>
  <c r="C90" i="86"/>
  <c r="C91" i="86"/>
  <c r="D91" i="86"/>
  <c r="E92" i="86"/>
  <c r="C92" i="86"/>
  <c r="F92" i="86"/>
  <c r="S91" i="86"/>
  <c r="R91" i="86"/>
  <c r="Q91" i="86"/>
  <c r="P91" i="86"/>
  <c r="O91" i="86"/>
  <c r="N91" i="86"/>
  <c r="M91" i="86"/>
  <c r="L91" i="86"/>
  <c r="K91" i="86"/>
  <c r="H91" i="86"/>
  <c r="G91" i="86"/>
  <c r="S90" i="86"/>
  <c r="R90" i="86"/>
  <c r="Q90" i="86"/>
  <c r="P90" i="86"/>
  <c r="O90" i="86"/>
  <c r="N90" i="86"/>
  <c r="M90" i="86"/>
  <c r="L90" i="86"/>
  <c r="K90" i="86"/>
  <c r="S89" i="86"/>
  <c r="R89" i="86"/>
  <c r="Q89" i="86"/>
  <c r="P89" i="86"/>
  <c r="O89" i="86"/>
  <c r="N89" i="86"/>
  <c r="M89" i="86"/>
  <c r="L89" i="86"/>
  <c r="K89" i="86"/>
  <c r="H89" i="86"/>
  <c r="H88" i="86"/>
  <c r="G89" i="86"/>
  <c r="S88" i="86"/>
  <c r="R88" i="86"/>
  <c r="Q88" i="86"/>
  <c r="P88" i="86"/>
  <c r="O88" i="86"/>
  <c r="N88" i="86"/>
  <c r="M88" i="86"/>
  <c r="L88" i="86"/>
  <c r="K88" i="86"/>
  <c r="S87" i="86"/>
  <c r="R87" i="86"/>
  <c r="Q87" i="86"/>
  <c r="P87" i="86"/>
  <c r="O87" i="86"/>
  <c r="N87" i="86"/>
  <c r="M87" i="86"/>
  <c r="L87" i="86"/>
  <c r="K87" i="86"/>
  <c r="H87" i="86"/>
  <c r="G87" i="86"/>
  <c r="S86" i="86"/>
  <c r="R86" i="86"/>
  <c r="Q86" i="86"/>
  <c r="P86" i="86"/>
  <c r="O86" i="86"/>
  <c r="N86" i="86"/>
  <c r="M86" i="86"/>
  <c r="L86" i="86"/>
  <c r="K86" i="86"/>
  <c r="S85" i="86"/>
  <c r="R85" i="86"/>
  <c r="Q85" i="86"/>
  <c r="P85" i="86"/>
  <c r="O85" i="86"/>
  <c r="N85" i="86"/>
  <c r="M85" i="86"/>
  <c r="L85" i="86"/>
  <c r="K85" i="86"/>
  <c r="H85" i="86"/>
  <c r="E85" i="86"/>
  <c r="G85" i="86"/>
  <c r="S84" i="86"/>
  <c r="R84" i="86"/>
  <c r="Q84" i="86"/>
  <c r="P84" i="86"/>
  <c r="O84" i="86"/>
  <c r="N84" i="86"/>
  <c r="M84" i="86"/>
  <c r="L84" i="86"/>
  <c r="K84" i="86"/>
  <c r="S83" i="86"/>
  <c r="R83" i="86"/>
  <c r="Q83" i="86"/>
  <c r="P83" i="86"/>
  <c r="O83" i="86"/>
  <c r="N83" i="86"/>
  <c r="M83" i="86"/>
  <c r="L83" i="86"/>
  <c r="K83" i="86"/>
  <c r="H83" i="86"/>
  <c r="G83" i="86"/>
  <c r="S82" i="86"/>
  <c r="R82" i="86"/>
  <c r="Q82" i="86"/>
  <c r="P82" i="86"/>
  <c r="O82" i="86"/>
  <c r="N82" i="86"/>
  <c r="M82" i="86"/>
  <c r="L82" i="86"/>
  <c r="K82" i="86"/>
  <c r="S81" i="86"/>
  <c r="R81" i="86"/>
  <c r="Q81" i="86"/>
  <c r="P81" i="86"/>
  <c r="O81" i="86"/>
  <c r="N81" i="86"/>
  <c r="M81" i="86"/>
  <c r="L81" i="86"/>
  <c r="K81" i="86"/>
  <c r="H81" i="86"/>
  <c r="G81" i="86"/>
  <c r="H63" i="86"/>
  <c r="AF80" i="86"/>
  <c r="AE80" i="86"/>
  <c r="AD80" i="86"/>
  <c r="AC80" i="86"/>
  <c r="AB80" i="86"/>
  <c r="AA80" i="86"/>
  <c r="Z80" i="86"/>
  <c r="Y80" i="86"/>
  <c r="V80" i="86"/>
  <c r="W80" i="86"/>
  <c r="X80" i="86"/>
  <c r="S80" i="86"/>
  <c r="R80" i="86"/>
  <c r="Q80" i="86"/>
  <c r="P80" i="86"/>
  <c r="O80" i="86"/>
  <c r="N80" i="86"/>
  <c r="M80" i="86"/>
  <c r="L80" i="86"/>
  <c r="K80" i="86"/>
  <c r="AF79" i="86"/>
  <c r="AE79" i="86"/>
  <c r="AD79" i="86"/>
  <c r="AC79" i="86"/>
  <c r="AB79" i="86"/>
  <c r="AA79" i="86"/>
  <c r="Z79" i="86"/>
  <c r="Y79" i="86"/>
  <c r="V79" i="86"/>
  <c r="W79" i="86"/>
  <c r="X79" i="86"/>
  <c r="S79" i="86"/>
  <c r="R79" i="86"/>
  <c r="Q79" i="86"/>
  <c r="P79" i="86"/>
  <c r="O79" i="86"/>
  <c r="N79" i="86"/>
  <c r="M79" i="86"/>
  <c r="L79" i="86"/>
  <c r="K79" i="86"/>
  <c r="H79" i="86"/>
  <c r="G79" i="86"/>
  <c r="AF78" i="86"/>
  <c r="AE78" i="86"/>
  <c r="AD78" i="86"/>
  <c r="AC78" i="86"/>
  <c r="AB78" i="86"/>
  <c r="AA78" i="86"/>
  <c r="Z78" i="86"/>
  <c r="Y78" i="86"/>
  <c r="V78" i="86"/>
  <c r="W78" i="86"/>
  <c r="X78" i="86"/>
  <c r="S78" i="86"/>
  <c r="R78" i="86"/>
  <c r="Q78" i="86"/>
  <c r="P78" i="86"/>
  <c r="O78" i="86"/>
  <c r="N78" i="86"/>
  <c r="M78" i="86"/>
  <c r="L78" i="86"/>
  <c r="K78" i="86"/>
  <c r="AF77" i="86"/>
  <c r="AE77" i="86"/>
  <c r="AD77" i="86"/>
  <c r="AC77" i="86"/>
  <c r="AB77" i="86"/>
  <c r="AA77" i="86"/>
  <c r="Z77" i="86"/>
  <c r="Y77" i="86"/>
  <c r="V77" i="86"/>
  <c r="W77" i="86"/>
  <c r="X77" i="86"/>
  <c r="S77" i="86"/>
  <c r="R77" i="86"/>
  <c r="Q77" i="86"/>
  <c r="P77" i="86"/>
  <c r="O77" i="86"/>
  <c r="N77" i="86"/>
  <c r="M77" i="86"/>
  <c r="L77" i="86"/>
  <c r="K77" i="86"/>
  <c r="B77" i="86"/>
  <c r="AF76" i="86"/>
  <c r="AE76" i="86"/>
  <c r="AD76" i="86"/>
  <c r="AC76" i="86"/>
  <c r="AB76" i="86"/>
  <c r="AA76" i="86"/>
  <c r="Z76" i="86"/>
  <c r="Y76" i="86"/>
  <c r="V76" i="86"/>
  <c r="W76" i="86"/>
  <c r="X76" i="86"/>
  <c r="S76" i="86"/>
  <c r="R76" i="86"/>
  <c r="Q76" i="86"/>
  <c r="P76" i="86"/>
  <c r="O76" i="86"/>
  <c r="N76" i="86"/>
  <c r="M76" i="86"/>
  <c r="L76" i="86"/>
  <c r="K76" i="86"/>
  <c r="G68" i="86"/>
  <c r="C54" i="86"/>
  <c r="C73" i="86"/>
  <c r="C55" i="86"/>
  <c r="C74" i="86"/>
  <c r="D73" i="86"/>
  <c r="H53" i="86"/>
  <c r="E72" i="86"/>
  <c r="F72" i="86"/>
  <c r="H54" i="86"/>
  <c r="E73" i="86"/>
  <c r="F73" i="86"/>
  <c r="B76" i="86"/>
  <c r="AF75" i="86"/>
  <c r="AE75" i="86"/>
  <c r="AD75" i="86"/>
  <c r="AC75" i="86"/>
  <c r="AB75" i="86"/>
  <c r="AA75" i="86"/>
  <c r="Z75" i="86"/>
  <c r="Y75" i="86"/>
  <c r="V75" i="86"/>
  <c r="W75" i="86"/>
  <c r="X75" i="86"/>
  <c r="S75" i="86"/>
  <c r="R75" i="86"/>
  <c r="Q75" i="86"/>
  <c r="P75" i="86"/>
  <c r="O75" i="86"/>
  <c r="N75" i="86"/>
  <c r="M75" i="86"/>
  <c r="L75" i="86"/>
  <c r="K75" i="86"/>
  <c r="B75" i="86"/>
  <c r="AF74" i="86"/>
  <c r="AE74" i="86"/>
  <c r="AD74" i="86"/>
  <c r="AC74" i="86"/>
  <c r="AB74" i="86"/>
  <c r="AA74" i="86"/>
  <c r="Z74" i="86"/>
  <c r="Y74" i="86"/>
  <c r="V74" i="86"/>
  <c r="W74" i="86"/>
  <c r="X74" i="86"/>
  <c r="S74" i="86"/>
  <c r="R74" i="86"/>
  <c r="Q74" i="86"/>
  <c r="P74" i="86"/>
  <c r="O74" i="86"/>
  <c r="N74" i="86"/>
  <c r="M74" i="86"/>
  <c r="L74" i="86"/>
  <c r="K74" i="86"/>
  <c r="H55" i="86"/>
  <c r="E74" i="86"/>
  <c r="B74" i="86"/>
  <c r="AF73" i="86"/>
  <c r="AE73" i="86"/>
  <c r="AD73" i="86"/>
  <c r="AC73" i="86"/>
  <c r="AB73" i="86"/>
  <c r="AA73" i="86"/>
  <c r="Z73" i="86"/>
  <c r="Y73" i="86"/>
  <c r="V73" i="86"/>
  <c r="W73" i="86"/>
  <c r="X73" i="86"/>
  <c r="S73" i="86"/>
  <c r="R73" i="86"/>
  <c r="Q73" i="86"/>
  <c r="P73" i="86"/>
  <c r="O73" i="86"/>
  <c r="N73" i="86"/>
  <c r="M73" i="86"/>
  <c r="L73" i="86"/>
  <c r="K73" i="86"/>
  <c r="B54" i="86"/>
  <c r="B73" i="86"/>
  <c r="AF72" i="86"/>
  <c r="AE72" i="86"/>
  <c r="AD72" i="86"/>
  <c r="AC72" i="86"/>
  <c r="AB72" i="86"/>
  <c r="AA72" i="86"/>
  <c r="Z72" i="86"/>
  <c r="Y72" i="86"/>
  <c r="V72" i="86"/>
  <c r="W72" i="86"/>
  <c r="X72" i="86"/>
  <c r="S72" i="86"/>
  <c r="R72" i="86"/>
  <c r="Q72" i="86"/>
  <c r="P72" i="86"/>
  <c r="O72" i="86"/>
  <c r="N72" i="86"/>
  <c r="M72" i="86"/>
  <c r="L72" i="86"/>
  <c r="K72" i="86"/>
  <c r="C53" i="86"/>
  <c r="C72" i="86"/>
  <c r="D72" i="86"/>
  <c r="B53" i="86"/>
  <c r="B72" i="86"/>
  <c r="AF71" i="86"/>
  <c r="AE71" i="86"/>
  <c r="AD71" i="86"/>
  <c r="AC71" i="86"/>
  <c r="AB71" i="86"/>
  <c r="AA71" i="86"/>
  <c r="Z71" i="86"/>
  <c r="Y71" i="86"/>
  <c r="V71" i="86"/>
  <c r="W71" i="86"/>
  <c r="X71" i="86"/>
  <c r="S71" i="86"/>
  <c r="R71" i="86"/>
  <c r="Q71" i="86"/>
  <c r="P71" i="86"/>
  <c r="O71" i="86"/>
  <c r="N71" i="86"/>
  <c r="M71" i="86"/>
  <c r="L71" i="86"/>
  <c r="K71" i="86"/>
  <c r="AF70" i="86"/>
  <c r="AE70" i="86"/>
  <c r="AD70" i="86"/>
  <c r="AC70" i="86"/>
  <c r="AB70" i="86"/>
  <c r="AA70" i="86"/>
  <c r="Z70" i="86"/>
  <c r="Y70" i="86"/>
  <c r="V70" i="86"/>
  <c r="W70" i="86"/>
  <c r="X70" i="86"/>
  <c r="S70" i="86"/>
  <c r="R70" i="86"/>
  <c r="Q70" i="86"/>
  <c r="P70" i="86"/>
  <c r="O70" i="86"/>
  <c r="N70" i="86"/>
  <c r="M70" i="86"/>
  <c r="L70" i="86"/>
  <c r="K70" i="86"/>
  <c r="G66" i="86"/>
  <c r="AF69" i="86"/>
  <c r="AE69" i="86"/>
  <c r="AD69" i="86"/>
  <c r="AC69" i="86"/>
  <c r="AB69" i="86"/>
  <c r="AA69" i="86"/>
  <c r="Z69" i="86"/>
  <c r="Y69" i="86"/>
  <c r="V69" i="86"/>
  <c r="W69" i="86"/>
  <c r="X69" i="86"/>
  <c r="S69" i="86"/>
  <c r="R69" i="86"/>
  <c r="Q69" i="86"/>
  <c r="P69" i="86"/>
  <c r="O69" i="86"/>
  <c r="N69" i="86"/>
  <c r="M69" i="86"/>
  <c r="L69" i="86"/>
  <c r="K69" i="86"/>
  <c r="AF68" i="86"/>
  <c r="AE68" i="86"/>
  <c r="AD68" i="86"/>
  <c r="AC68" i="86"/>
  <c r="AB68" i="86"/>
  <c r="AA68" i="86"/>
  <c r="Z68" i="86"/>
  <c r="Y68" i="86"/>
  <c r="V68" i="86"/>
  <c r="W68" i="86"/>
  <c r="X68" i="86"/>
  <c r="S68" i="86"/>
  <c r="R68" i="86"/>
  <c r="Q68" i="86"/>
  <c r="P68" i="86"/>
  <c r="O68" i="86"/>
  <c r="N68" i="86"/>
  <c r="M68" i="86"/>
  <c r="L68" i="86"/>
  <c r="K68" i="86"/>
  <c r="AF67" i="86"/>
  <c r="AE67" i="86"/>
  <c r="AD67" i="86"/>
  <c r="AC67" i="86"/>
  <c r="AB67" i="86"/>
  <c r="AA67" i="86"/>
  <c r="Z67" i="86"/>
  <c r="Y67" i="86"/>
  <c r="V67" i="86"/>
  <c r="W67" i="86"/>
  <c r="X67" i="86"/>
  <c r="S67" i="86"/>
  <c r="R67" i="86"/>
  <c r="Q67" i="86"/>
  <c r="P67" i="86"/>
  <c r="O67" i="86"/>
  <c r="N67" i="86"/>
  <c r="M67" i="86"/>
  <c r="L67" i="86"/>
  <c r="K67" i="86"/>
  <c r="G53" i="86"/>
  <c r="C56" i="86"/>
  <c r="B56" i="86"/>
  <c r="E56" i="86"/>
  <c r="G56" i="86"/>
  <c r="C57" i="86"/>
  <c r="B57" i="86"/>
  <c r="C58" i="86"/>
  <c r="B58" i="86"/>
  <c r="C59" i="86"/>
  <c r="B59" i="86"/>
  <c r="C60" i="86"/>
  <c r="B60" i="86"/>
  <c r="C61" i="86"/>
  <c r="B61" i="86"/>
  <c r="E57" i="86"/>
  <c r="G57" i="86"/>
  <c r="E58" i="86"/>
  <c r="G58" i="86"/>
  <c r="E59" i="86"/>
  <c r="G59" i="86"/>
  <c r="E60" i="86"/>
  <c r="G60" i="86"/>
  <c r="E61" i="86"/>
  <c r="G61" i="86"/>
  <c r="F53" i="86"/>
  <c r="B62" i="86"/>
  <c r="B63" i="86"/>
  <c r="B64" i="86"/>
  <c r="F54" i="86"/>
  <c r="F55" i="86"/>
  <c r="H66" i="86"/>
  <c r="H67" i="86"/>
  <c r="G67" i="86"/>
  <c r="B65" i="86"/>
  <c r="B66" i="86"/>
  <c r="F65" i="86"/>
  <c r="F66" i="86"/>
  <c r="F67" i="86"/>
  <c r="B67" i="86"/>
  <c r="AF66" i="86"/>
  <c r="AE66" i="86"/>
  <c r="AD66" i="86"/>
  <c r="AC66" i="86"/>
  <c r="AB66" i="86"/>
  <c r="AA66" i="86"/>
  <c r="Z66" i="86"/>
  <c r="Y66" i="86"/>
  <c r="V66" i="86"/>
  <c r="W66" i="86"/>
  <c r="X66" i="86"/>
  <c r="S66" i="86"/>
  <c r="R66" i="86"/>
  <c r="Q66" i="86"/>
  <c r="P66" i="86"/>
  <c r="O66" i="86"/>
  <c r="N66" i="86"/>
  <c r="M66" i="86"/>
  <c r="L66" i="86"/>
  <c r="K66" i="86"/>
  <c r="C66" i="86"/>
  <c r="AF65" i="86"/>
  <c r="AE65" i="86"/>
  <c r="AD65" i="86"/>
  <c r="AC65" i="86"/>
  <c r="AB65" i="86"/>
  <c r="AA65" i="86"/>
  <c r="Z65" i="86"/>
  <c r="Y65" i="86"/>
  <c r="V65" i="86"/>
  <c r="W65" i="86"/>
  <c r="X65" i="86"/>
  <c r="S65" i="86"/>
  <c r="R65" i="86"/>
  <c r="Q65" i="86"/>
  <c r="P65" i="86"/>
  <c r="O65" i="86"/>
  <c r="N65" i="86"/>
  <c r="M65" i="86"/>
  <c r="L65" i="86"/>
  <c r="K65" i="86"/>
  <c r="H65" i="86"/>
  <c r="G65" i="86"/>
  <c r="C65" i="86"/>
  <c r="AF64" i="86"/>
  <c r="AE64" i="86"/>
  <c r="AD64" i="86"/>
  <c r="AC64" i="86"/>
  <c r="AB64" i="86"/>
  <c r="AA64" i="86"/>
  <c r="Z64" i="86"/>
  <c r="Y64" i="86"/>
  <c r="V64" i="86"/>
  <c r="W64" i="86"/>
  <c r="X64" i="86"/>
  <c r="S64" i="86"/>
  <c r="R64" i="86"/>
  <c r="Q64" i="86"/>
  <c r="P64" i="86"/>
  <c r="O64" i="86"/>
  <c r="N64" i="86"/>
  <c r="M64" i="86"/>
  <c r="L64" i="86"/>
  <c r="K64" i="86"/>
  <c r="G64" i="86"/>
  <c r="E64" i="86"/>
  <c r="C64" i="86"/>
  <c r="AF63" i="86"/>
  <c r="AE63" i="86"/>
  <c r="AD63" i="86"/>
  <c r="AC63" i="86"/>
  <c r="AB63" i="86"/>
  <c r="AA63" i="86"/>
  <c r="Z63" i="86"/>
  <c r="Y63" i="86"/>
  <c r="V63" i="86"/>
  <c r="W63" i="86"/>
  <c r="X63" i="86"/>
  <c r="S63" i="86"/>
  <c r="R63" i="86"/>
  <c r="Q63" i="86"/>
  <c r="P63" i="86"/>
  <c r="O63" i="86"/>
  <c r="N63" i="86"/>
  <c r="M63" i="86"/>
  <c r="L63" i="86"/>
  <c r="K63" i="86"/>
  <c r="D63" i="86"/>
  <c r="C63" i="86"/>
  <c r="AF62" i="86"/>
  <c r="AE62" i="86"/>
  <c r="AD62" i="86"/>
  <c r="AC62" i="86"/>
  <c r="AB62" i="86"/>
  <c r="AA62" i="86"/>
  <c r="Z62" i="86"/>
  <c r="Y62" i="86"/>
  <c r="V62" i="86"/>
  <c r="W62" i="86"/>
  <c r="X62" i="86"/>
  <c r="S62" i="86"/>
  <c r="R62" i="86"/>
  <c r="Q62" i="86"/>
  <c r="P62" i="86"/>
  <c r="O62" i="86"/>
  <c r="N62" i="86"/>
  <c r="M62" i="86"/>
  <c r="L62" i="86"/>
  <c r="K62" i="86"/>
  <c r="AF61" i="86"/>
  <c r="AE61" i="86"/>
  <c r="AD61" i="86"/>
  <c r="AC61" i="86"/>
  <c r="AB61" i="86"/>
  <c r="AA61" i="86"/>
  <c r="Z61" i="86"/>
  <c r="Y61" i="86"/>
  <c r="V61" i="86"/>
  <c r="W61" i="86"/>
  <c r="X61" i="86"/>
  <c r="S61" i="86"/>
  <c r="R61" i="86"/>
  <c r="Q61" i="86"/>
  <c r="P61" i="86"/>
  <c r="O61" i="86"/>
  <c r="N61" i="86"/>
  <c r="M61" i="86"/>
  <c r="L61" i="86"/>
  <c r="K61" i="86"/>
  <c r="H61" i="86"/>
  <c r="AF60" i="86"/>
  <c r="AE60" i="86"/>
  <c r="AD60" i="86"/>
  <c r="AC60" i="86"/>
  <c r="AB60" i="86"/>
  <c r="AA60" i="86"/>
  <c r="Z60" i="86"/>
  <c r="Y60" i="86"/>
  <c r="V60" i="86"/>
  <c r="W60" i="86"/>
  <c r="X60" i="86"/>
  <c r="S60" i="86"/>
  <c r="R60" i="86"/>
  <c r="Q60" i="86"/>
  <c r="P60" i="86"/>
  <c r="O60" i="86"/>
  <c r="N60" i="86"/>
  <c r="M60" i="86"/>
  <c r="L60" i="86"/>
  <c r="K60" i="86"/>
  <c r="H60" i="86"/>
  <c r="AF59" i="86"/>
  <c r="AE59" i="86"/>
  <c r="AD59" i="86"/>
  <c r="AC59" i="86"/>
  <c r="AB59" i="86"/>
  <c r="AA59" i="86"/>
  <c r="Z59" i="86"/>
  <c r="Y59" i="86"/>
  <c r="V59" i="86"/>
  <c r="W59" i="86"/>
  <c r="X59" i="86"/>
  <c r="S59" i="86"/>
  <c r="R59" i="86"/>
  <c r="Q59" i="86"/>
  <c r="P59" i="86"/>
  <c r="O59" i="86"/>
  <c r="N59" i="86"/>
  <c r="M59" i="86"/>
  <c r="L59" i="86"/>
  <c r="K59" i="86"/>
  <c r="H59" i="86"/>
  <c r="AF58" i="86"/>
  <c r="AE58" i="86"/>
  <c r="AD58" i="86"/>
  <c r="AC58" i="86"/>
  <c r="AB58" i="86"/>
  <c r="AA58" i="86"/>
  <c r="Z58" i="86"/>
  <c r="Y58" i="86"/>
  <c r="V58" i="86"/>
  <c r="W58" i="86"/>
  <c r="X58" i="86"/>
  <c r="S58" i="86"/>
  <c r="R58" i="86"/>
  <c r="Q58" i="86"/>
  <c r="P58" i="86"/>
  <c r="O58" i="86"/>
  <c r="N58" i="86"/>
  <c r="M58" i="86"/>
  <c r="L58" i="86"/>
  <c r="K58" i="86"/>
  <c r="H58" i="86"/>
  <c r="AF57" i="86"/>
  <c r="AE57" i="86"/>
  <c r="AD57" i="86"/>
  <c r="AC57" i="86"/>
  <c r="AB57" i="86"/>
  <c r="AA57" i="86"/>
  <c r="Z57" i="86"/>
  <c r="Y57" i="86"/>
  <c r="V57" i="86"/>
  <c r="W57" i="86"/>
  <c r="X57" i="86"/>
  <c r="S57" i="86"/>
  <c r="R57" i="86"/>
  <c r="Q57" i="86"/>
  <c r="P57" i="86"/>
  <c r="O57" i="86"/>
  <c r="N57" i="86"/>
  <c r="M57" i="86"/>
  <c r="L57" i="86"/>
  <c r="K57" i="86"/>
  <c r="H57" i="86"/>
  <c r="AF56" i="86"/>
  <c r="AE56" i="86"/>
  <c r="AD56" i="86"/>
  <c r="AC56" i="86"/>
  <c r="AB56" i="86"/>
  <c r="AA56" i="86"/>
  <c r="Z56" i="86"/>
  <c r="Y56" i="86"/>
  <c r="V56" i="86"/>
  <c r="W56" i="86"/>
  <c r="X56" i="86"/>
  <c r="S56" i="86"/>
  <c r="R56" i="86"/>
  <c r="Q56" i="86"/>
  <c r="P56" i="86"/>
  <c r="O56" i="86"/>
  <c r="N56" i="86"/>
  <c r="M56" i="86"/>
  <c r="L56" i="86"/>
  <c r="K56" i="86"/>
  <c r="H56" i="86"/>
  <c r="AF55" i="86"/>
  <c r="AE55" i="86"/>
  <c r="AD55" i="86"/>
  <c r="AC55" i="86"/>
  <c r="AB55" i="86"/>
  <c r="AA55" i="86"/>
  <c r="Z55" i="86"/>
  <c r="Y55" i="86"/>
  <c r="V55" i="86"/>
  <c r="W55" i="86"/>
  <c r="X55" i="86"/>
  <c r="S55" i="86"/>
  <c r="R55" i="86"/>
  <c r="Q55" i="86"/>
  <c r="P55" i="86"/>
  <c r="O55" i="86"/>
  <c r="N55" i="86"/>
  <c r="M55" i="86"/>
  <c r="L55" i="86"/>
  <c r="K55" i="86"/>
  <c r="D55" i="86"/>
  <c r="E55" i="86"/>
  <c r="AF54" i="86"/>
  <c r="AE54" i="86"/>
  <c r="AD54" i="86"/>
  <c r="AC54" i="86"/>
  <c r="AB54" i="86"/>
  <c r="AA54" i="86"/>
  <c r="Z54" i="86"/>
  <c r="Y54" i="86"/>
  <c r="V54" i="86"/>
  <c r="W54" i="86"/>
  <c r="X54" i="86"/>
  <c r="S54" i="86"/>
  <c r="R54" i="86"/>
  <c r="Q54" i="86"/>
  <c r="P54" i="86"/>
  <c r="O54" i="86"/>
  <c r="N54" i="86"/>
  <c r="M54" i="86"/>
  <c r="L54" i="86"/>
  <c r="K54" i="86"/>
  <c r="D54" i="86"/>
  <c r="E54" i="86"/>
  <c r="AF53" i="86"/>
  <c r="AE53" i="86"/>
  <c r="AD53" i="86"/>
  <c r="AC53" i="86"/>
  <c r="AB53" i="86"/>
  <c r="AA53" i="86"/>
  <c r="Z53" i="86"/>
  <c r="Y53" i="86"/>
  <c r="V53" i="86"/>
  <c r="W53" i="86"/>
  <c r="X53" i="86"/>
  <c r="S53" i="86"/>
  <c r="R53" i="86"/>
  <c r="Q53" i="86"/>
  <c r="P53" i="86"/>
  <c r="O53" i="86"/>
  <c r="N53" i="86"/>
  <c r="M53" i="86"/>
  <c r="L53" i="86"/>
  <c r="K53" i="86"/>
  <c r="D53" i="86"/>
  <c r="E53" i="86"/>
  <c r="Y52" i="86"/>
  <c r="Z52" i="86"/>
  <c r="AA52" i="86"/>
  <c r="AB52" i="86"/>
  <c r="AC52" i="86"/>
  <c r="AD52" i="86"/>
  <c r="AE52" i="86"/>
  <c r="AF52" i="86"/>
  <c r="V52" i="86"/>
  <c r="W52" i="86"/>
  <c r="X52" i="86"/>
  <c r="AG52" i="86"/>
  <c r="S52" i="86"/>
  <c r="R52" i="86"/>
  <c r="Q52" i="86"/>
  <c r="P52" i="86"/>
  <c r="O52" i="86"/>
  <c r="N52" i="86"/>
  <c r="M52" i="86"/>
  <c r="L52" i="86"/>
  <c r="K52" i="86"/>
  <c r="B51" i="86"/>
  <c r="A51" i="85"/>
  <c r="B101" i="85"/>
  <c r="B96" i="85"/>
  <c r="B97" i="85"/>
  <c r="B98" i="85"/>
  <c r="B99" i="85"/>
  <c r="B100" i="85"/>
  <c r="D101" i="85"/>
  <c r="E101" i="85"/>
  <c r="B94" i="85"/>
  <c r="C101" i="85"/>
  <c r="F101" i="85"/>
  <c r="D100" i="85"/>
  <c r="E100" i="85"/>
  <c r="C100" i="85"/>
  <c r="F100" i="85"/>
  <c r="D99" i="85"/>
  <c r="E99" i="85"/>
  <c r="C99" i="85"/>
  <c r="F99" i="85"/>
  <c r="D98" i="85"/>
  <c r="E98" i="85"/>
  <c r="C98" i="85"/>
  <c r="F98" i="85"/>
  <c r="D97" i="85"/>
  <c r="E97" i="85"/>
  <c r="C97" i="85"/>
  <c r="F97" i="85"/>
  <c r="D96" i="85"/>
  <c r="E96" i="85"/>
  <c r="G96" i="85"/>
  <c r="C96" i="85"/>
  <c r="F96" i="85"/>
  <c r="B95" i="85"/>
  <c r="C77" i="85"/>
  <c r="E77" i="85"/>
  <c r="F77" i="85"/>
  <c r="G77" i="85"/>
  <c r="D77" i="85"/>
  <c r="B79" i="85"/>
  <c r="H77" i="85"/>
  <c r="B78" i="85"/>
  <c r="C78" i="85"/>
  <c r="C79" i="85"/>
  <c r="D79" i="85"/>
  <c r="D80" i="85"/>
  <c r="B81" i="85"/>
  <c r="B80" i="85"/>
  <c r="C80" i="85"/>
  <c r="C81" i="85"/>
  <c r="D81" i="85"/>
  <c r="B83" i="85"/>
  <c r="B82" i="85"/>
  <c r="C82" i="85"/>
  <c r="C83" i="85"/>
  <c r="D83" i="85"/>
  <c r="B85" i="85"/>
  <c r="B84" i="85"/>
  <c r="C84" i="85"/>
  <c r="C85" i="85"/>
  <c r="D85" i="85"/>
  <c r="B87" i="85"/>
  <c r="B86" i="85"/>
  <c r="C86" i="85"/>
  <c r="C87" i="85"/>
  <c r="D87" i="85"/>
  <c r="D92" i="85"/>
  <c r="B89" i="85"/>
  <c r="B88" i="85"/>
  <c r="C88" i="85"/>
  <c r="C89" i="85"/>
  <c r="D89" i="85"/>
  <c r="B91" i="85"/>
  <c r="B90" i="85"/>
  <c r="C90" i="85"/>
  <c r="C91" i="85"/>
  <c r="D91" i="85"/>
  <c r="E92" i="85"/>
  <c r="C92" i="85"/>
  <c r="F92" i="85"/>
  <c r="S91" i="85"/>
  <c r="R91" i="85"/>
  <c r="Q91" i="85"/>
  <c r="P91" i="85"/>
  <c r="O91" i="85"/>
  <c r="N91" i="85"/>
  <c r="M91" i="85"/>
  <c r="L91" i="85"/>
  <c r="K91" i="85"/>
  <c r="H91" i="85"/>
  <c r="G91" i="85"/>
  <c r="S90" i="85"/>
  <c r="R90" i="85"/>
  <c r="Q90" i="85"/>
  <c r="P90" i="85"/>
  <c r="O90" i="85"/>
  <c r="N90" i="85"/>
  <c r="M90" i="85"/>
  <c r="L90" i="85"/>
  <c r="K90" i="85"/>
  <c r="S89" i="85"/>
  <c r="R89" i="85"/>
  <c r="Q89" i="85"/>
  <c r="P89" i="85"/>
  <c r="O89" i="85"/>
  <c r="N89" i="85"/>
  <c r="M89" i="85"/>
  <c r="L89" i="85"/>
  <c r="K89" i="85"/>
  <c r="H89" i="85"/>
  <c r="H88" i="85"/>
  <c r="G89" i="85"/>
  <c r="S88" i="85"/>
  <c r="R88" i="85"/>
  <c r="Q88" i="85"/>
  <c r="P88" i="85"/>
  <c r="O88" i="85"/>
  <c r="N88" i="85"/>
  <c r="M88" i="85"/>
  <c r="L88" i="85"/>
  <c r="K88" i="85"/>
  <c r="S87" i="85"/>
  <c r="R87" i="85"/>
  <c r="Q87" i="85"/>
  <c r="P87" i="85"/>
  <c r="O87" i="85"/>
  <c r="N87" i="85"/>
  <c r="M87" i="85"/>
  <c r="L87" i="85"/>
  <c r="K87" i="85"/>
  <c r="H87" i="85"/>
  <c r="G87" i="85"/>
  <c r="S86" i="85"/>
  <c r="R86" i="85"/>
  <c r="Q86" i="85"/>
  <c r="P86" i="85"/>
  <c r="O86" i="85"/>
  <c r="N86" i="85"/>
  <c r="M86" i="85"/>
  <c r="L86" i="85"/>
  <c r="K86" i="85"/>
  <c r="S85" i="85"/>
  <c r="R85" i="85"/>
  <c r="Q85" i="85"/>
  <c r="P85" i="85"/>
  <c r="O85" i="85"/>
  <c r="N85" i="85"/>
  <c r="M85" i="85"/>
  <c r="L85" i="85"/>
  <c r="K85" i="85"/>
  <c r="H85" i="85"/>
  <c r="E85" i="85"/>
  <c r="G85" i="85"/>
  <c r="S84" i="85"/>
  <c r="R84" i="85"/>
  <c r="Q84" i="85"/>
  <c r="P84" i="85"/>
  <c r="O84" i="85"/>
  <c r="N84" i="85"/>
  <c r="M84" i="85"/>
  <c r="L84" i="85"/>
  <c r="K84" i="85"/>
  <c r="S83" i="85"/>
  <c r="R83" i="85"/>
  <c r="Q83" i="85"/>
  <c r="P83" i="85"/>
  <c r="O83" i="85"/>
  <c r="N83" i="85"/>
  <c r="M83" i="85"/>
  <c r="L83" i="85"/>
  <c r="K83" i="85"/>
  <c r="H83" i="85"/>
  <c r="G83" i="85"/>
  <c r="S82" i="85"/>
  <c r="R82" i="85"/>
  <c r="Q82" i="85"/>
  <c r="P82" i="85"/>
  <c r="O82" i="85"/>
  <c r="N82" i="85"/>
  <c r="M82" i="85"/>
  <c r="L82" i="85"/>
  <c r="K82" i="85"/>
  <c r="S81" i="85"/>
  <c r="R81" i="85"/>
  <c r="Q81" i="85"/>
  <c r="P81" i="85"/>
  <c r="O81" i="85"/>
  <c r="N81" i="85"/>
  <c r="M81" i="85"/>
  <c r="L81" i="85"/>
  <c r="K81" i="85"/>
  <c r="H81" i="85"/>
  <c r="G81" i="85"/>
  <c r="H63" i="85"/>
  <c r="AF80" i="85"/>
  <c r="AE80" i="85"/>
  <c r="AD80" i="85"/>
  <c r="AC80" i="85"/>
  <c r="AB80" i="85"/>
  <c r="AA80" i="85"/>
  <c r="Z80" i="85"/>
  <c r="Y80" i="85"/>
  <c r="V80" i="85"/>
  <c r="W80" i="85"/>
  <c r="X80" i="85"/>
  <c r="S80" i="85"/>
  <c r="R80" i="85"/>
  <c r="Q80" i="85"/>
  <c r="P80" i="85"/>
  <c r="O80" i="85"/>
  <c r="N80" i="85"/>
  <c r="M80" i="85"/>
  <c r="L80" i="85"/>
  <c r="K80" i="85"/>
  <c r="AF79" i="85"/>
  <c r="AE79" i="85"/>
  <c r="AD79" i="85"/>
  <c r="AC79" i="85"/>
  <c r="AB79" i="85"/>
  <c r="AA79" i="85"/>
  <c r="Z79" i="85"/>
  <c r="Y79" i="85"/>
  <c r="V79" i="85"/>
  <c r="W79" i="85"/>
  <c r="X79" i="85"/>
  <c r="S79" i="85"/>
  <c r="R79" i="85"/>
  <c r="Q79" i="85"/>
  <c r="P79" i="85"/>
  <c r="O79" i="85"/>
  <c r="N79" i="85"/>
  <c r="M79" i="85"/>
  <c r="L79" i="85"/>
  <c r="K79" i="85"/>
  <c r="H79" i="85"/>
  <c r="G79" i="85"/>
  <c r="AF78" i="85"/>
  <c r="AE78" i="85"/>
  <c r="AD78" i="85"/>
  <c r="AC78" i="85"/>
  <c r="AB78" i="85"/>
  <c r="AA78" i="85"/>
  <c r="Z78" i="85"/>
  <c r="Y78" i="85"/>
  <c r="V78" i="85"/>
  <c r="W78" i="85"/>
  <c r="X78" i="85"/>
  <c r="S78" i="85"/>
  <c r="R78" i="85"/>
  <c r="Q78" i="85"/>
  <c r="P78" i="85"/>
  <c r="O78" i="85"/>
  <c r="N78" i="85"/>
  <c r="M78" i="85"/>
  <c r="L78" i="85"/>
  <c r="K78" i="85"/>
  <c r="AF77" i="85"/>
  <c r="AE77" i="85"/>
  <c r="AD77" i="85"/>
  <c r="AC77" i="85"/>
  <c r="AB77" i="85"/>
  <c r="AA77" i="85"/>
  <c r="Z77" i="85"/>
  <c r="Y77" i="85"/>
  <c r="V77" i="85"/>
  <c r="W77" i="85"/>
  <c r="X77" i="85"/>
  <c r="S77" i="85"/>
  <c r="R77" i="85"/>
  <c r="Q77" i="85"/>
  <c r="P77" i="85"/>
  <c r="O77" i="85"/>
  <c r="N77" i="85"/>
  <c r="M77" i="85"/>
  <c r="L77" i="85"/>
  <c r="K77" i="85"/>
  <c r="B77" i="85"/>
  <c r="AF76" i="85"/>
  <c r="AE76" i="85"/>
  <c r="AD76" i="85"/>
  <c r="AC76" i="85"/>
  <c r="AB76" i="85"/>
  <c r="AA76" i="85"/>
  <c r="Z76" i="85"/>
  <c r="Y76" i="85"/>
  <c r="V76" i="85"/>
  <c r="W76" i="85"/>
  <c r="X76" i="85"/>
  <c r="S76" i="85"/>
  <c r="R76" i="85"/>
  <c r="Q76" i="85"/>
  <c r="P76" i="85"/>
  <c r="O76" i="85"/>
  <c r="N76" i="85"/>
  <c r="M76" i="85"/>
  <c r="L76" i="85"/>
  <c r="K76" i="85"/>
  <c r="G68" i="85"/>
  <c r="C54" i="85"/>
  <c r="C73" i="85"/>
  <c r="C55" i="85"/>
  <c r="C74" i="85"/>
  <c r="D73" i="85"/>
  <c r="H53" i="85"/>
  <c r="E72" i="85"/>
  <c r="F72" i="85"/>
  <c r="H54" i="85"/>
  <c r="E73" i="85"/>
  <c r="F73" i="85"/>
  <c r="B76" i="85"/>
  <c r="AF75" i="85"/>
  <c r="AE75" i="85"/>
  <c r="AD75" i="85"/>
  <c r="AC75" i="85"/>
  <c r="AB75" i="85"/>
  <c r="AA75" i="85"/>
  <c r="Z75" i="85"/>
  <c r="Y75" i="85"/>
  <c r="V75" i="85"/>
  <c r="W75" i="85"/>
  <c r="X75" i="85"/>
  <c r="S75" i="85"/>
  <c r="R75" i="85"/>
  <c r="Q75" i="85"/>
  <c r="P75" i="85"/>
  <c r="O75" i="85"/>
  <c r="N75" i="85"/>
  <c r="M75" i="85"/>
  <c r="L75" i="85"/>
  <c r="K75" i="85"/>
  <c r="B75" i="85"/>
  <c r="AF74" i="85"/>
  <c r="AE74" i="85"/>
  <c r="AD74" i="85"/>
  <c r="AC74" i="85"/>
  <c r="AB74" i="85"/>
  <c r="AA74" i="85"/>
  <c r="Z74" i="85"/>
  <c r="Y74" i="85"/>
  <c r="V74" i="85"/>
  <c r="W74" i="85"/>
  <c r="X74" i="85"/>
  <c r="S74" i="85"/>
  <c r="R74" i="85"/>
  <c r="Q74" i="85"/>
  <c r="P74" i="85"/>
  <c r="O74" i="85"/>
  <c r="N74" i="85"/>
  <c r="M74" i="85"/>
  <c r="L74" i="85"/>
  <c r="K74" i="85"/>
  <c r="H55" i="85"/>
  <c r="E74" i="85"/>
  <c r="B55" i="85"/>
  <c r="B74" i="85"/>
  <c r="AF73" i="85"/>
  <c r="AE73" i="85"/>
  <c r="AD73" i="85"/>
  <c r="AC73" i="85"/>
  <c r="AB73" i="85"/>
  <c r="AA73" i="85"/>
  <c r="Z73" i="85"/>
  <c r="Y73" i="85"/>
  <c r="V73" i="85"/>
  <c r="W73" i="85"/>
  <c r="X73" i="85"/>
  <c r="S73" i="85"/>
  <c r="R73" i="85"/>
  <c r="Q73" i="85"/>
  <c r="P73" i="85"/>
  <c r="O73" i="85"/>
  <c r="N73" i="85"/>
  <c r="M73" i="85"/>
  <c r="L73" i="85"/>
  <c r="K73" i="85"/>
  <c r="B54" i="85"/>
  <c r="B73" i="85"/>
  <c r="AF72" i="85"/>
  <c r="AE72" i="85"/>
  <c r="AD72" i="85"/>
  <c r="AC72" i="85"/>
  <c r="AB72" i="85"/>
  <c r="AA72" i="85"/>
  <c r="Z72" i="85"/>
  <c r="Y72" i="85"/>
  <c r="V72" i="85"/>
  <c r="W72" i="85"/>
  <c r="X72" i="85"/>
  <c r="S72" i="85"/>
  <c r="R72" i="85"/>
  <c r="Q72" i="85"/>
  <c r="P72" i="85"/>
  <c r="O72" i="85"/>
  <c r="N72" i="85"/>
  <c r="M72" i="85"/>
  <c r="L72" i="85"/>
  <c r="K72" i="85"/>
  <c r="C53" i="85"/>
  <c r="C72" i="85"/>
  <c r="D72" i="85"/>
  <c r="B53" i="85"/>
  <c r="B72" i="85"/>
  <c r="AF71" i="85"/>
  <c r="AE71" i="85"/>
  <c r="AD71" i="85"/>
  <c r="AC71" i="85"/>
  <c r="AB71" i="85"/>
  <c r="AA71" i="85"/>
  <c r="Z71" i="85"/>
  <c r="Y71" i="85"/>
  <c r="V71" i="85"/>
  <c r="W71" i="85"/>
  <c r="X71" i="85"/>
  <c r="S71" i="85"/>
  <c r="R71" i="85"/>
  <c r="Q71" i="85"/>
  <c r="P71" i="85"/>
  <c r="O71" i="85"/>
  <c r="N71" i="85"/>
  <c r="M71" i="85"/>
  <c r="L71" i="85"/>
  <c r="K71" i="85"/>
  <c r="AF70" i="85"/>
  <c r="AE70" i="85"/>
  <c r="AD70" i="85"/>
  <c r="AC70" i="85"/>
  <c r="AB70" i="85"/>
  <c r="AA70" i="85"/>
  <c r="Z70" i="85"/>
  <c r="Y70" i="85"/>
  <c r="V70" i="85"/>
  <c r="W70" i="85"/>
  <c r="X70" i="85"/>
  <c r="S70" i="85"/>
  <c r="R70" i="85"/>
  <c r="Q70" i="85"/>
  <c r="P70" i="85"/>
  <c r="O70" i="85"/>
  <c r="N70" i="85"/>
  <c r="M70" i="85"/>
  <c r="L70" i="85"/>
  <c r="K70" i="85"/>
  <c r="G66" i="85"/>
  <c r="AF69" i="85"/>
  <c r="AE69" i="85"/>
  <c r="AD69" i="85"/>
  <c r="AC69" i="85"/>
  <c r="AB69" i="85"/>
  <c r="AA69" i="85"/>
  <c r="Z69" i="85"/>
  <c r="Y69" i="85"/>
  <c r="V69" i="85"/>
  <c r="W69" i="85"/>
  <c r="X69" i="85"/>
  <c r="S69" i="85"/>
  <c r="R69" i="85"/>
  <c r="Q69" i="85"/>
  <c r="P69" i="85"/>
  <c r="O69" i="85"/>
  <c r="N69" i="85"/>
  <c r="M69" i="85"/>
  <c r="L69" i="85"/>
  <c r="K69" i="85"/>
  <c r="AF68" i="85"/>
  <c r="AE68" i="85"/>
  <c r="AD68" i="85"/>
  <c r="AC68" i="85"/>
  <c r="AB68" i="85"/>
  <c r="AA68" i="85"/>
  <c r="Z68" i="85"/>
  <c r="Y68" i="85"/>
  <c r="V68" i="85"/>
  <c r="W68" i="85"/>
  <c r="X68" i="85"/>
  <c r="S68" i="85"/>
  <c r="R68" i="85"/>
  <c r="Q68" i="85"/>
  <c r="P68" i="85"/>
  <c r="O68" i="85"/>
  <c r="N68" i="85"/>
  <c r="M68" i="85"/>
  <c r="L68" i="85"/>
  <c r="K68" i="85"/>
  <c r="AF67" i="85"/>
  <c r="AE67" i="85"/>
  <c r="AD67" i="85"/>
  <c r="AC67" i="85"/>
  <c r="AB67" i="85"/>
  <c r="AA67" i="85"/>
  <c r="Z67" i="85"/>
  <c r="Y67" i="85"/>
  <c r="V67" i="85"/>
  <c r="W67" i="85"/>
  <c r="X67" i="85"/>
  <c r="S67" i="85"/>
  <c r="R67" i="85"/>
  <c r="Q67" i="85"/>
  <c r="P67" i="85"/>
  <c r="O67" i="85"/>
  <c r="N67" i="85"/>
  <c r="M67" i="85"/>
  <c r="L67" i="85"/>
  <c r="K67" i="85"/>
  <c r="G53" i="85"/>
  <c r="C56" i="85"/>
  <c r="B56" i="85"/>
  <c r="E56" i="85"/>
  <c r="G56" i="85"/>
  <c r="C57" i="85"/>
  <c r="B57" i="85"/>
  <c r="C58" i="85"/>
  <c r="B58" i="85"/>
  <c r="C59" i="85"/>
  <c r="B59" i="85"/>
  <c r="C60" i="85"/>
  <c r="B60" i="85"/>
  <c r="C61" i="85"/>
  <c r="B61" i="85"/>
  <c r="E57" i="85"/>
  <c r="G57" i="85"/>
  <c r="E58" i="85"/>
  <c r="G58" i="85"/>
  <c r="E59" i="85"/>
  <c r="G59" i="85"/>
  <c r="E60" i="85"/>
  <c r="G60" i="85"/>
  <c r="E61" i="85"/>
  <c r="G61" i="85"/>
  <c r="F53" i="85"/>
  <c r="B62" i="85"/>
  <c r="B63" i="85"/>
  <c r="B64" i="85"/>
  <c r="F54" i="85"/>
  <c r="F55" i="85"/>
  <c r="H66" i="85"/>
  <c r="H67" i="85"/>
  <c r="G67" i="85"/>
  <c r="B65" i="85"/>
  <c r="B66" i="85"/>
  <c r="F65" i="85"/>
  <c r="F66" i="85"/>
  <c r="F67" i="85"/>
  <c r="B67" i="85"/>
  <c r="AF66" i="85"/>
  <c r="AE66" i="85"/>
  <c r="AD66" i="85"/>
  <c r="AC66" i="85"/>
  <c r="AB66" i="85"/>
  <c r="AA66" i="85"/>
  <c r="Z66" i="85"/>
  <c r="Y66" i="85"/>
  <c r="V66" i="85"/>
  <c r="W66" i="85"/>
  <c r="X66" i="85"/>
  <c r="S66" i="85"/>
  <c r="R66" i="85"/>
  <c r="Q66" i="85"/>
  <c r="P66" i="85"/>
  <c r="O66" i="85"/>
  <c r="N66" i="85"/>
  <c r="M66" i="85"/>
  <c r="L66" i="85"/>
  <c r="K66" i="85"/>
  <c r="C66" i="85"/>
  <c r="AF65" i="85"/>
  <c r="AE65" i="85"/>
  <c r="AD65" i="85"/>
  <c r="AC65" i="85"/>
  <c r="AB65" i="85"/>
  <c r="AA65" i="85"/>
  <c r="Z65" i="85"/>
  <c r="Y65" i="85"/>
  <c r="V65" i="85"/>
  <c r="W65" i="85"/>
  <c r="X65" i="85"/>
  <c r="S65" i="85"/>
  <c r="R65" i="85"/>
  <c r="Q65" i="85"/>
  <c r="P65" i="85"/>
  <c r="O65" i="85"/>
  <c r="N65" i="85"/>
  <c r="M65" i="85"/>
  <c r="L65" i="85"/>
  <c r="K65" i="85"/>
  <c r="H65" i="85"/>
  <c r="G65" i="85"/>
  <c r="C65" i="85"/>
  <c r="AF64" i="85"/>
  <c r="AE64" i="85"/>
  <c r="AD64" i="85"/>
  <c r="AC64" i="85"/>
  <c r="AB64" i="85"/>
  <c r="AA64" i="85"/>
  <c r="Z64" i="85"/>
  <c r="Y64" i="85"/>
  <c r="V64" i="85"/>
  <c r="W64" i="85"/>
  <c r="X64" i="85"/>
  <c r="S64" i="85"/>
  <c r="R64" i="85"/>
  <c r="Q64" i="85"/>
  <c r="P64" i="85"/>
  <c r="O64" i="85"/>
  <c r="N64" i="85"/>
  <c r="M64" i="85"/>
  <c r="L64" i="85"/>
  <c r="K64" i="85"/>
  <c r="G64" i="85"/>
  <c r="E64" i="85"/>
  <c r="C64" i="85"/>
  <c r="AF63" i="85"/>
  <c r="AE63" i="85"/>
  <c r="AD63" i="85"/>
  <c r="AC63" i="85"/>
  <c r="AB63" i="85"/>
  <c r="AA63" i="85"/>
  <c r="Z63" i="85"/>
  <c r="Y63" i="85"/>
  <c r="V63" i="85"/>
  <c r="W63" i="85"/>
  <c r="X63" i="85"/>
  <c r="S63" i="85"/>
  <c r="R63" i="85"/>
  <c r="Q63" i="85"/>
  <c r="P63" i="85"/>
  <c r="O63" i="85"/>
  <c r="N63" i="85"/>
  <c r="M63" i="85"/>
  <c r="L63" i="85"/>
  <c r="K63" i="85"/>
  <c r="D63" i="85"/>
  <c r="C63" i="85"/>
  <c r="AF62" i="85"/>
  <c r="AE62" i="85"/>
  <c r="AD62" i="85"/>
  <c r="AC62" i="85"/>
  <c r="AB62" i="85"/>
  <c r="AA62" i="85"/>
  <c r="Z62" i="85"/>
  <c r="Y62" i="85"/>
  <c r="V62" i="85"/>
  <c r="W62" i="85"/>
  <c r="X62" i="85"/>
  <c r="S62" i="85"/>
  <c r="R62" i="85"/>
  <c r="Q62" i="85"/>
  <c r="P62" i="85"/>
  <c r="O62" i="85"/>
  <c r="N62" i="85"/>
  <c r="M62" i="85"/>
  <c r="L62" i="85"/>
  <c r="K62" i="85"/>
  <c r="AF61" i="85"/>
  <c r="AE61" i="85"/>
  <c r="AD61" i="85"/>
  <c r="AC61" i="85"/>
  <c r="AB61" i="85"/>
  <c r="AA61" i="85"/>
  <c r="Z61" i="85"/>
  <c r="Y61" i="85"/>
  <c r="V61" i="85"/>
  <c r="W61" i="85"/>
  <c r="X61" i="85"/>
  <c r="S61" i="85"/>
  <c r="R61" i="85"/>
  <c r="Q61" i="85"/>
  <c r="P61" i="85"/>
  <c r="O61" i="85"/>
  <c r="N61" i="85"/>
  <c r="M61" i="85"/>
  <c r="L61" i="85"/>
  <c r="K61" i="85"/>
  <c r="H61" i="85"/>
  <c r="AF60" i="85"/>
  <c r="AE60" i="85"/>
  <c r="AD60" i="85"/>
  <c r="AC60" i="85"/>
  <c r="AB60" i="85"/>
  <c r="AA60" i="85"/>
  <c r="Z60" i="85"/>
  <c r="Y60" i="85"/>
  <c r="V60" i="85"/>
  <c r="W60" i="85"/>
  <c r="X60" i="85"/>
  <c r="S60" i="85"/>
  <c r="R60" i="85"/>
  <c r="Q60" i="85"/>
  <c r="P60" i="85"/>
  <c r="O60" i="85"/>
  <c r="N60" i="85"/>
  <c r="M60" i="85"/>
  <c r="L60" i="85"/>
  <c r="K60" i="85"/>
  <c r="H60" i="85"/>
  <c r="AF59" i="85"/>
  <c r="AE59" i="85"/>
  <c r="AD59" i="85"/>
  <c r="AC59" i="85"/>
  <c r="AB59" i="85"/>
  <c r="AA59" i="85"/>
  <c r="Z59" i="85"/>
  <c r="Y59" i="85"/>
  <c r="V59" i="85"/>
  <c r="W59" i="85"/>
  <c r="X59" i="85"/>
  <c r="S59" i="85"/>
  <c r="R59" i="85"/>
  <c r="Q59" i="85"/>
  <c r="P59" i="85"/>
  <c r="O59" i="85"/>
  <c r="N59" i="85"/>
  <c r="M59" i="85"/>
  <c r="L59" i="85"/>
  <c r="K59" i="85"/>
  <c r="H59" i="85"/>
  <c r="AF58" i="85"/>
  <c r="AE58" i="85"/>
  <c r="AD58" i="85"/>
  <c r="AC58" i="85"/>
  <c r="AB58" i="85"/>
  <c r="AA58" i="85"/>
  <c r="Z58" i="85"/>
  <c r="Y58" i="85"/>
  <c r="V58" i="85"/>
  <c r="W58" i="85"/>
  <c r="X58" i="85"/>
  <c r="S58" i="85"/>
  <c r="R58" i="85"/>
  <c r="Q58" i="85"/>
  <c r="P58" i="85"/>
  <c r="O58" i="85"/>
  <c r="N58" i="85"/>
  <c r="M58" i="85"/>
  <c r="L58" i="85"/>
  <c r="K58" i="85"/>
  <c r="H58" i="85"/>
  <c r="AF57" i="85"/>
  <c r="AE57" i="85"/>
  <c r="AD57" i="85"/>
  <c r="AC57" i="85"/>
  <c r="AB57" i="85"/>
  <c r="AA57" i="85"/>
  <c r="Z57" i="85"/>
  <c r="Y57" i="85"/>
  <c r="V57" i="85"/>
  <c r="W57" i="85"/>
  <c r="X57" i="85"/>
  <c r="S57" i="85"/>
  <c r="R57" i="85"/>
  <c r="Q57" i="85"/>
  <c r="P57" i="85"/>
  <c r="O57" i="85"/>
  <c r="N57" i="85"/>
  <c r="M57" i="85"/>
  <c r="L57" i="85"/>
  <c r="K57" i="85"/>
  <c r="H57" i="85"/>
  <c r="AF56" i="85"/>
  <c r="AE56" i="85"/>
  <c r="AD56" i="85"/>
  <c r="AC56" i="85"/>
  <c r="AB56" i="85"/>
  <c r="AA56" i="85"/>
  <c r="Z56" i="85"/>
  <c r="Y56" i="85"/>
  <c r="V56" i="85"/>
  <c r="W56" i="85"/>
  <c r="X56" i="85"/>
  <c r="S56" i="85"/>
  <c r="R56" i="85"/>
  <c r="Q56" i="85"/>
  <c r="P56" i="85"/>
  <c r="O56" i="85"/>
  <c r="N56" i="85"/>
  <c r="M56" i="85"/>
  <c r="L56" i="85"/>
  <c r="K56" i="85"/>
  <c r="H56" i="85"/>
  <c r="AF55" i="85"/>
  <c r="AE55" i="85"/>
  <c r="AD55" i="85"/>
  <c r="AC55" i="85"/>
  <c r="AB55" i="85"/>
  <c r="AA55" i="85"/>
  <c r="Z55" i="85"/>
  <c r="Y55" i="85"/>
  <c r="V55" i="85"/>
  <c r="W55" i="85"/>
  <c r="X55" i="85"/>
  <c r="S55" i="85"/>
  <c r="R55" i="85"/>
  <c r="Q55" i="85"/>
  <c r="P55" i="85"/>
  <c r="O55" i="85"/>
  <c r="N55" i="85"/>
  <c r="M55" i="85"/>
  <c r="L55" i="85"/>
  <c r="K55" i="85"/>
  <c r="D55" i="85"/>
  <c r="E55" i="85"/>
  <c r="AF54" i="85"/>
  <c r="AE54" i="85"/>
  <c r="AD54" i="85"/>
  <c r="AC54" i="85"/>
  <c r="AB54" i="85"/>
  <c r="AA54" i="85"/>
  <c r="Z54" i="85"/>
  <c r="Y54" i="85"/>
  <c r="V54" i="85"/>
  <c r="W54" i="85"/>
  <c r="X54" i="85"/>
  <c r="S54" i="85"/>
  <c r="R54" i="85"/>
  <c r="Q54" i="85"/>
  <c r="P54" i="85"/>
  <c r="O54" i="85"/>
  <c r="N54" i="85"/>
  <c r="M54" i="85"/>
  <c r="L54" i="85"/>
  <c r="K54" i="85"/>
  <c r="D54" i="85"/>
  <c r="E54" i="85"/>
  <c r="AF53" i="85"/>
  <c r="AE53" i="85"/>
  <c r="AD53" i="85"/>
  <c r="AC53" i="85"/>
  <c r="AB53" i="85"/>
  <c r="AA53" i="85"/>
  <c r="Z53" i="85"/>
  <c r="Y53" i="85"/>
  <c r="V53" i="85"/>
  <c r="W53" i="85"/>
  <c r="X53" i="85"/>
  <c r="S53" i="85"/>
  <c r="R53" i="85"/>
  <c r="Q53" i="85"/>
  <c r="P53" i="85"/>
  <c r="O53" i="85"/>
  <c r="N53" i="85"/>
  <c r="M53" i="85"/>
  <c r="L53" i="85"/>
  <c r="K53" i="85"/>
  <c r="D53" i="85"/>
  <c r="E53" i="85"/>
  <c r="Y52" i="85"/>
  <c r="Z52" i="85"/>
  <c r="AA52" i="85"/>
  <c r="AB52" i="85"/>
  <c r="AC52" i="85"/>
  <c r="AD52" i="85"/>
  <c r="AE52" i="85"/>
  <c r="AF52" i="85"/>
  <c r="V52" i="85"/>
  <c r="W52" i="85"/>
  <c r="X52" i="85"/>
  <c r="AG52" i="85"/>
  <c r="S52" i="85"/>
  <c r="R52" i="85"/>
  <c r="Q52" i="85"/>
  <c r="P52" i="85"/>
  <c r="O52" i="85"/>
  <c r="N52" i="85"/>
  <c r="M52" i="85"/>
  <c r="L52" i="85"/>
  <c r="K52" i="85"/>
  <c r="B51" i="85"/>
  <c r="A51" i="84"/>
  <c r="B101" i="84"/>
  <c r="B96" i="84"/>
  <c r="B97" i="84"/>
  <c r="B98" i="84"/>
  <c r="B99" i="84"/>
  <c r="B100" i="84"/>
  <c r="D101" i="84"/>
  <c r="E101" i="84"/>
  <c r="B94" i="84"/>
  <c r="C101" i="84"/>
  <c r="F101" i="84"/>
  <c r="D100" i="84"/>
  <c r="E100" i="84"/>
  <c r="C100" i="84"/>
  <c r="F100" i="84"/>
  <c r="D99" i="84"/>
  <c r="E99" i="84"/>
  <c r="C99" i="84"/>
  <c r="F99" i="84"/>
  <c r="D98" i="84"/>
  <c r="E98" i="84"/>
  <c r="C98" i="84"/>
  <c r="F98" i="84"/>
  <c r="D97" i="84"/>
  <c r="E97" i="84"/>
  <c r="C97" i="84"/>
  <c r="F97" i="84"/>
  <c r="D96" i="84"/>
  <c r="E96" i="84"/>
  <c r="G96" i="84"/>
  <c r="C96" i="84"/>
  <c r="F96" i="84"/>
  <c r="B95" i="84"/>
  <c r="C77" i="84"/>
  <c r="E77" i="84"/>
  <c r="F77" i="84"/>
  <c r="G77" i="84"/>
  <c r="D77" i="84"/>
  <c r="B79" i="84"/>
  <c r="H77" i="84"/>
  <c r="B78" i="84"/>
  <c r="C78" i="84"/>
  <c r="C79" i="84"/>
  <c r="D79" i="84"/>
  <c r="D80" i="84"/>
  <c r="B81" i="84"/>
  <c r="B80" i="84"/>
  <c r="C80" i="84"/>
  <c r="C81" i="84"/>
  <c r="D81" i="84"/>
  <c r="B83" i="84"/>
  <c r="B82" i="84"/>
  <c r="C82" i="84"/>
  <c r="C83" i="84"/>
  <c r="D83" i="84"/>
  <c r="B85" i="84"/>
  <c r="B84" i="84"/>
  <c r="C84" i="84"/>
  <c r="C85" i="84"/>
  <c r="D85" i="84"/>
  <c r="B87" i="84"/>
  <c r="B86" i="84"/>
  <c r="C86" i="84"/>
  <c r="C87" i="84"/>
  <c r="D87" i="84"/>
  <c r="D92" i="84"/>
  <c r="B89" i="84"/>
  <c r="B88" i="84"/>
  <c r="C88" i="84"/>
  <c r="C89" i="84"/>
  <c r="D89" i="84"/>
  <c r="B91" i="84"/>
  <c r="B90" i="84"/>
  <c r="C90" i="84"/>
  <c r="C91" i="84"/>
  <c r="D91" i="84"/>
  <c r="E92" i="84"/>
  <c r="C92" i="84"/>
  <c r="F92" i="84"/>
  <c r="S91" i="84"/>
  <c r="R91" i="84"/>
  <c r="Q91" i="84"/>
  <c r="P91" i="84"/>
  <c r="O91" i="84"/>
  <c r="N91" i="84"/>
  <c r="M91" i="84"/>
  <c r="L91" i="84"/>
  <c r="K91" i="84"/>
  <c r="H91" i="84"/>
  <c r="G91" i="84"/>
  <c r="S90" i="84"/>
  <c r="R90" i="84"/>
  <c r="Q90" i="84"/>
  <c r="P90" i="84"/>
  <c r="O90" i="84"/>
  <c r="N90" i="84"/>
  <c r="M90" i="84"/>
  <c r="L90" i="84"/>
  <c r="K90" i="84"/>
  <c r="S89" i="84"/>
  <c r="R89" i="84"/>
  <c r="Q89" i="84"/>
  <c r="P89" i="84"/>
  <c r="O89" i="84"/>
  <c r="N89" i="84"/>
  <c r="M89" i="84"/>
  <c r="L89" i="84"/>
  <c r="K89" i="84"/>
  <c r="H89" i="84"/>
  <c r="G89" i="84"/>
  <c r="S88" i="84"/>
  <c r="R88" i="84"/>
  <c r="Q88" i="84"/>
  <c r="P88" i="84"/>
  <c r="O88" i="84"/>
  <c r="N88" i="84"/>
  <c r="M88" i="84"/>
  <c r="L88" i="84"/>
  <c r="K88" i="84"/>
  <c r="H88" i="84"/>
  <c r="S87" i="84"/>
  <c r="R87" i="84"/>
  <c r="Q87" i="84"/>
  <c r="P87" i="84"/>
  <c r="O87" i="84"/>
  <c r="N87" i="84"/>
  <c r="M87" i="84"/>
  <c r="L87" i="84"/>
  <c r="K87" i="84"/>
  <c r="H87" i="84"/>
  <c r="G87" i="84"/>
  <c r="S86" i="84"/>
  <c r="R86" i="84"/>
  <c r="Q86" i="84"/>
  <c r="P86" i="84"/>
  <c r="O86" i="84"/>
  <c r="N86" i="84"/>
  <c r="M86" i="84"/>
  <c r="L86" i="84"/>
  <c r="K86" i="84"/>
  <c r="S85" i="84"/>
  <c r="R85" i="84"/>
  <c r="Q85" i="84"/>
  <c r="P85" i="84"/>
  <c r="O85" i="84"/>
  <c r="N85" i="84"/>
  <c r="M85" i="84"/>
  <c r="L85" i="84"/>
  <c r="K85" i="84"/>
  <c r="H85" i="84"/>
  <c r="E85" i="84"/>
  <c r="G85" i="84"/>
  <c r="S84" i="84"/>
  <c r="R84" i="84"/>
  <c r="Q84" i="84"/>
  <c r="P84" i="84"/>
  <c r="O84" i="84"/>
  <c r="N84" i="84"/>
  <c r="M84" i="84"/>
  <c r="L84" i="84"/>
  <c r="K84" i="84"/>
  <c r="S83" i="84"/>
  <c r="R83" i="84"/>
  <c r="Q83" i="84"/>
  <c r="P83" i="84"/>
  <c r="O83" i="84"/>
  <c r="N83" i="84"/>
  <c r="M83" i="84"/>
  <c r="L83" i="84"/>
  <c r="K83" i="84"/>
  <c r="H83" i="84"/>
  <c r="G83" i="84"/>
  <c r="S82" i="84"/>
  <c r="R82" i="84"/>
  <c r="Q82" i="84"/>
  <c r="P82" i="84"/>
  <c r="O82" i="84"/>
  <c r="N82" i="84"/>
  <c r="M82" i="84"/>
  <c r="L82" i="84"/>
  <c r="K82" i="84"/>
  <c r="S81" i="84"/>
  <c r="R81" i="84"/>
  <c r="Q81" i="84"/>
  <c r="P81" i="84"/>
  <c r="O81" i="84"/>
  <c r="N81" i="84"/>
  <c r="M81" i="84"/>
  <c r="L81" i="84"/>
  <c r="K81" i="84"/>
  <c r="H81" i="84"/>
  <c r="G81" i="84"/>
  <c r="H63" i="84"/>
  <c r="AF80" i="84"/>
  <c r="AE80" i="84"/>
  <c r="AD80" i="84"/>
  <c r="AC80" i="84"/>
  <c r="AB80" i="84"/>
  <c r="AA80" i="84"/>
  <c r="Z80" i="84"/>
  <c r="Y80" i="84"/>
  <c r="V80" i="84"/>
  <c r="W80" i="84"/>
  <c r="X80" i="84"/>
  <c r="S80" i="84"/>
  <c r="R80" i="84"/>
  <c r="Q80" i="84"/>
  <c r="P80" i="84"/>
  <c r="O80" i="84"/>
  <c r="N80" i="84"/>
  <c r="M80" i="84"/>
  <c r="L80" i="84"/>
  <c r="K80" i="84"/>
  <c r="AF79" i="84"/>
  <c r="AE79" i="84"/>
  <c r="AD79" i="84"/>
  <c r="AC79" i="84"/>
  <c r="AB79" i="84"/>
  <c r="AA79" i="84"/>
  <c r="Z79" i="84"/>
  <c r="Y79" i="84"/>
  <c r="V79" i="84"/>
  <c r="W79" i="84"/>
  <c r="X79" i="84"/>
  <c r="S79" i="84"/>
  <c r="R79" i="84"/>
  <c r="Q79" i="84"/>
  <c r="P79" i="84"/>
  <c r="O79" i="84"/>
  <c r="N79" i="84"/>
  <c r="M79" i="84"/>
  <c r="L79" i="84"/>
  <c r="K79" i="84"/>
  <c r="H79" i="84"/>
  <c r="G79" i="84"/>
  <c r="AF78" i="84"/>
  <c r="AE78" i="84"/>
  <c r="AD78" i="84"/>
  <c r="AC78" i="84"/>
  <c r="AB78" i="84"/>
  <c r="AA78" i="84"/>
  <c r="Z78" i="84"/>
  <c r="Y78" i="84"/>
  <c r="V78" i="84"/>
  <c r="W78" i="84"/>
  <c r="X78" i="84"/>
  <c r="S78" i="84"/>
  <c r="R78" i="84"/>
  <c r="Q78" i="84"/>
  <c r="P78" i="84"/>
  <c r="O78" i="84"/>
  <c r="N78" i="84"/>
  <c r="M78" i="84"/>
  <c r="L78" i="84"/>
  <c r="K78" i="84"/>
  <c r="AF77" i="84"/>
  <c r="AE77" i="84"/>
  <c r="AD77" i="84"/>
  <c r="AC77" i="84"/>
  <c r="AB77" i="84"/>
  <c r="AA77" i="84"/>
  <c r="Z77" i="84"/>
  <c r="Y77" i="84"/>
  <c r="V77" i="84"/>
  <c r="W77" i="84"/>
  <c r="X77" i="84"/>
  <c r="S77" i="84"/>
  <c r="R77" i="84"/>
  <c r="Q77" i="84"/>
  <c r="P77" i="84"/>
  <c r="O77" i="84"/>
  <c r="N77" i="84"/>
  <c r="M77" i="84"/>
  <c r="L77" i="84"/>
  <c r="K77" i="84"/>
  <c r="B77" i="84"/>
  <c r="AF76" i="84"/>
  <c r="AE76" i="84"/>
  <c r="AD76" i="84"/>
  <c r="AC76" i="84"/>
  <c r="AB76" i="84"/>
  <c r="AA76" i="84"/>
  <c r="Z76" i="84"/>
  <c r="Y76" i="84"/>
  <c r="V76" i="84"/>
  <c r="W76" i="84"/>
  <c r="X76" i="84"/>
  <c r="S76" i="84"/>
  <c r="R76" i="84"/>
  <c r="Q76" i="84"/>
  <c r="P76" i="84"/>
  <c r="O76" i="84"/>
  <c r="N76" i="84"/>
  <c r="M76" i="84"/>
  <c r="L76" i="84"/>
  <c r="K76" i="84"/>
  <c r="G68" i="84"/>
  <c r="C54" i="84"/>
  <c r="C73" i="84"/>
  <c r="C55" i="84"/>
  <c r="C74" i="84"/>
  <c r="D73" i="84"/>
  <c r="H53" i="84"/>
  <c r="E72" i="84"/>
  <c r="F72" i="84"/>
  <c r="H54" i="84"/>
  <c r="E73" i="84"/>
  <c r="F73" i="84"/>
  <c r="B76" i="84"/>
  <c r="AF75" i="84"/>
  <c r="AE75" i="84"/>
  <c r="AD75" i="84"/>
  <c r="AC75" i="84"/>
  <c r="AB75" i="84"/>
  <c r="AA75" i="84"/>
  <c r="Z75" i="84"/>
  <c r="Y75" i="84"/>
  <c r="V75" i="84"/>
  <c r="W75" i="84"/>
  <c r="X75" i="84"/>
  <c r="S75" i="84"/>
  <c r="R75" i="84"/>
  <c r="Q75" i="84"/>
  <c r="P75" i="84"/>
  <c r="O75" i="84"/>
  <c r="N75" i="84"/>
  <c r="M75" i="84"/>
  <c r="L75" i="84"/>
  <c r="K75" i="84"/>
  <c r="B75" i="84"/>
  <c r="AF74" i="84"/>
  <c r="AE74" i="84"/>
  <c r="AD74" i="84"/>
  <c r="AC74" i="84"/>
  <c r="AB74" i="84"/>
  <c r="AA74" i="84"/>
  <c r="Z74" i="84"/>
  <c r="Y74" i="84"/>
  <c r="V74" i="84"/>
  <c r="W74" i="84"/>
  <c r="X74" i="84"/>
  <c r="S74" i="84"/>
  <c r="R74" i="84"/>
  <c r="Q74" i="84"/>
  <c r="P74" i="84"/>
  <c r="O74" i="84"/>
  <c r="N74" i="84"/>
  <c r="M74" i="84"/>
  <c r="L74" i="84"/>
  <c r="K74" i="84"/>
  <c r="H55" i="84"/>
  <c r="E74" i="84"/>
  <c r="B55" i="84"/>
  <c r="B74" i="84"/>
  <c r="AF73" i="84"/>
  <c r="AE73" i="84"/>
  <c r="AD73" i="84"/>
  <c r="AC73" i="84"/>
  <c r="AB73" i="84"/>
  <c r="AA73" i="84"/>
  <c r="Z73" i="84"/>
  <c r="Y73" i="84"/>
  <c r="V73" i="84"/>
  <c r="W73" i="84"/>
  <c r="X73" i="84"/>
  <c r="S73" i="84"/>
  <c r="R73" i="84"/>
  <c r="Q73" i="84"/>
  <c r="P73" i="84"/>
  <c r="O73" i="84"/>
  <c r="N73" i="84"/>
  <c r="M73" i="84"/>
  <c r="L73" i="84"/>
  <c r="K73" i="84"/>
  <c r="B54" i="84"/>
  <c r="B73" i="84"/>
  <c r="AF72" i="84"/>
  <c r="AE72" i="84"/>
  <c r="AD72" i="84"/>
  <c r="AC72" i="84"/>
  <c r="AB72" i="84"/>
  <c r="AA72" i="84"/>
  <c r="Z72" i="84"/>
  <c r="Y72" i="84"/>
  <c r="V72" i="84"/>
  <c r="W72" i="84"/>
  <c r="X72" i="84"/>
  <c r="S72" i="84"/>
  <c r="R72" i="84"/>
  <c r="Q72" i="84"/>
  <c r="P72" i="84"/>
  <c r="O72" i="84"/>
  <c r="N72" i="84"/>
  <c r="M72" i="84"/>
  <c r="L72" i="84"/>
  <c r="K72" i="84"/>
  <c r="C53" i="84"/>
  <c r="C72" i="84"/>
  <c r="D72" i="84"/>
  <c r="B53" i="84"/>
  <c r="B72" i="84"/>
  <c r="AF71" i="84"/>
  <c r="AE71" i="84"/>
  <c r="AD71" i="84"/>
  <c r="AC71" i="84"/>
  <c r="AB71" i="84"/>
  <c r="AA71" i="84"/>
  <c r="Z71" i="84"/>
  <c r="Y71" i="84"/>
  <c r="V71" i="84"/>
  <c r="W71" i="84"/>
  <c r="X71" i="84"/>
  <c r="S71" i="84"/>
  <c r="R71" i="84"/>
  <c r="Q71" i="84"/>
  <c r="P71" i="84"/>
  <c r="O71" i="84"/>
  <c r="N71" i="84"/>
  <c r="M71" i="84"/>
  <c r="L71" i="84"/>
  <c r="K71" i="84"/>
  <c r="AF70" i="84"/>
  <c r="AE70" i="84"/>
  <c r="AD70" i="84"/>
  <c r="AC70" i="84"/>
  <c r="AB70" i="84"/>
  <c r="AA70" i="84"/>
  <c r="Z70" i="84"/>
  <c r="Y70" i="84"/>
  <c r="V70" i="84"/>
  <c r="W70" i="84"/>
  <c r="X70" i="84"/>
  <c r="S70" i="84"/>
  <c r="R70" i="84"/>
  <c r="Q70" i="84"/>
  <c r="P70" i="84"/>
  <c r="O70" i="84"/>
  <c r="N70" i="84"/>
  <c r="M70" i="84"/>
  <c r="L70" i="84"/>
  <c r="K70" i="84"/>
  <c r="G66" i="84"/>
  <c r="AF69" i="84"/>
  <c r="AE69" i="84"/>
  <c r="AD69" i="84"/>
  <c r="AC69" i="84"/>
  <c r="AB69" i="84"/>
  <c r="AA69" i="84"/>
  <c r="Z69" i="84"/>
  <c r="Y69" i="84"/>
  <c r="V69" i="84"/>
  <c r="W69" i="84"/>
  <c r="X69" i="84"/>
  <c r="S69" i="84"/>
  <c r="R69" i="84"/>
  <c r="Q69" i="84"/>
  <c r="P69" i="84"/>
  <c r="O69" i="84"/>
  <c r="N69" i="84"/>
  <c r="M69" i="84"/>
  <c r="L69" i="84"/>
  <c r="K69" i="84"/>
  <c r="AF68" i="84"/>
  <c r="AE68" i="84"/>
  <c r="AD68" i="84"/>
  <c r="AC68" i="84"/>
  <c r="AB68" i="84"/>
  <c r="AA68" i="84"/>
  <c r="Z68" i="84"/>
  <c r="Y68" i="84"/>
  <c r="V68" i="84"/>
  <c r="W68" i="84"/>
  <c r="X68" i="84"/>
  <c r="S68" i="84"/>
  <c r="R68" i="84"/>
  <c r="Q68" i="84"/>
  <c r="P68" i="84"/>
  <c r="O68" i="84"/>
  <c r="N68" i="84"/>
  <c r="M68" i="84"/>
  <c r="L68" i="84"/>
  <c r="K68" i="84"/>
  <c r="AF67" i="84"/>
  <c r="AE67" i="84"/>
  <c r="AD67" i="84"/>
  <c r="AC67" i="84"/>
  <c r="AB67" i="84"/>
  <c r="AA67" i="84"/>
  <c r="Z67" i="84"/>
  <c r="Y67" i="84"/>
  <c r="V67" i="84"/>
  <c r="W67" i="84"/>
  <c r="X67" i="84"/>
  <c r="S67" i="84"/>
  <c r="R67" i="84"/>
  <c r="Q67" i="84"/>
  <c r="P67" i="84"/>
  <c r="O67" i="84"/>
  <c r="N67" i="84"/>
  <c r="M67" i="84"/>
  <c r="L67" i="84"/>
  <c r="K67" i="84"/>
  <c r="G53" i="84"/>
  <c r="C56" i="84"/>
  <c r="B56" i="84"/>
  <c r="E56" i="84"/>
  <c r="G56" i="84"/>
  <c r="C57" i="84"/>
  <c r="B57" i="84"/>
  <c r="C58" i="84"/>
  <c r="B58" i="84"/>
  <c r="C59" i="84"/>
  <c r="B59" i="84"/>
  <c r="C60" i="84"/>
  <c r="B60" i="84"/>
  <c r="C61" i="84"/>
  <c r="B61" i="84"/>
  <c r="E57" i="84"/>
  <c r="G57" i="84"/>
  <c r="E58" i="84"/>
  <c r="G58" i="84"/>
  <c r="E59" i="84"/>
  <c r="G59" i="84"/>
  <c r="E60" i="84"/>
  <c r="G60" i="84"/>
  <c r="E61" i="84"/>
  <c r="G61" i="84"/>
  <c r="F53" i="84"/>
  <c r="B62" i="84"/>
  <c r="B63" i="84"/>
  <c r="B64" i="84"/>
  <c r="F54" i="84"/>
  <c r="F55" i="84"/>
  <c r="H66" i="84"/>
  <c r="H67" i="84"/>
  <c r="G67" i="84"/>
  <c r="B65" i="84"/>
  <c r="B66" i="84"/>
  <c r="F65" i="84"/>
  <c r="F66" i="84"/>
  <c r="F67" i="84"/>
  <c r="B67" i="84"/>
  <c r="AF66" i="84"/>
  <c r="AE66" i="84"/>
  <c r="AD66" i="84"/>
  <c r="AC66" i="84"/>
  <c r="AB66" i="84"/>
  <c r="AA66" i="84"/>
  <c r="Z66" i="84"/>
  <c r="Y66" i="84"/>
  <c r="V66" i="84"/>
  <c r="W66" i="84"/>
  <c r="X66" i="84"/>
  <c r="S66" i="84"/>
  <c r="R66" i="84"/>
  <c r="Q66" i="84"/>
  <c r="P66" i="84"/>
  <c r="O66" i="84"/>
  <c r="N66" i="84"/>
  <c r="M66" i="84"/>
  <c r="L66" i="84"/>
  <c r="K66" i="84"/>
  <c r="C66" i="84"/>
  <c r="AF65" i="84"/>
  <c r="AE65" i="84"/>
  <c r="AD65" i="84"/>
  <c r="AC65" i="84"/>
  <c r="AB65" i="84"/>
  <c r="AA65" i="84"/>
  <c r="Z65" i="84"/>
  <c r="Y65" i="84"/>
  <c r="V65" i="84"/>
  <c r="W65" i="84"/>
  <c r="X65" i="84"/>
  <c r="S65" i="84"/>
  <c r="R65" i="84"/>
  <c r="Q65" i="84"/>
  <c r="P65" i="84"/>
  <c r="O65" i="84"/>
  <c r="N65" i="84"/>
  <c r="M65" i="84"/>
  <c r="L65" i="84"/>
  <c r="K65" i="84"/>
  <c r="H65" i="84"/>
  <c r="G65" i="84"/>
  <c r="C65" i="84"/>
  <c r="AF64" i="84"/>
  <c r="AE64" i="84"/>
  <c r="AD64" i="84"/>
  <c r="AC64" i="84"/>
  <c r="AB64" i="84"/>
  <c r="AA64" i="84"/>
  <c r="Z64" i="84"/>
  <c r="Y64" i="84"/>
  <c r="V64" i="84"/>
  <c r="W64" i="84"/>
  <c r="X64" i="84"/>
  <c r="S64" i="84"/>
  <c r="R64" i="84"/>
  <c r="Q64" i="84"/>
  <c r="P64" i="84"/>
  <c r="O64" i="84"/>
  <c r="N64" i="84"/>
  <c r="M64" i="84"/>
  <c r="L64" i="84"/>
  <c r="K64" i="84"/>
  <c r="G64" i="84"/>
  <c r="E64" i="84"/>
  <c r="C64" i="84"/>
  <c r="AF63" i="84"/>
  <c r="AE63" i="84"/>
  <c r="AD63" i="84"/>
  <c r="AC63" i="84"/>
  <c r="AB63" i="84"/>
  <c r="AA63" i="84"/>
  <c r="Z63" i="84"/>
  <c r="Y63" i="84"/>
  <c r="V63" i="84"/>
  <c r="W63" i="84"/>
  <c r="X63" i="84"/>
  <c r="S63" i="84"/>
  <c r="R63" i="84"/>
  <c r="Q63" i="84"/>
  <c r="P63" i="84"/>
  <c r="O63" i="84"/>
  <c r="N63" i="84"/>
  <c r="M63" i="84"/>
  <c r="L63" i="84"/>
  <c r="K63" i="84"/>
  <c r="D63" i="84"/>
  <c r="C63" i="84"/>
  <c r="AF62" i="84"/>
  <c r="AE62" i="84"/>
  <c r="AD62" i="84"/>
  <c r="AC62" i="84"/>
  <c r="AB62" i="84"/>
  <c r="AA62" i="84"/>
  <c r="Z62" i="84"/>
  <c r="Y62" i="84"/>
  <c r="V62" i="84"/>
  <c r="W62" i="84"/>
  <c r="X62" i="84"/>
  <c r="S62" i="84"/>
  <c r="R62" i="84"/>
  <c r="Q62" i="84"/>
  <c r="P62" i="84"/>
  <c r="O62" i="84"/>
  <c r="N62" i="84"/>
  <c r="M62" i="84"/>
  <c r="L62" i="84"/>
  <c r="K62" i="84"/>
  <c r="AF61" i="84"/>
  <c r="AE61" i="84"/>
  <c r="AD61" i="84"/>
  <c r="AC61" i="84"/>
  <c r="AB61" i="84"/>
  <c r="AA61" i="84"/>
  <c r="Z61" i="84"/>
  <c r="Y61" i="84"/>
  <c r="V61" i="84"/>
  <c r="W61" i="84"/>
  <c r="X61" i="84"/>
  <c r="S61" i="84"/>
  <c r="R61" i="84"/>
  <c r="Q61" i="84"/>
  <c r="P61" i="84"/>
  <c r="O61" i="84"/>
  <c r="N61" i="84"/>
  <c r="M61" i="84"/>
  <c r="L61" i="84"/>
  <c r="K61" i="84"/>
  <c r="H61" i="84"/>
  <c r="AF60" i="84"/>
  <c r="AE60" i="84"/>
  <c r="AD60" i="84"/>
  <c r="AC60" i="84"/>
  <c r="AB60" i="84"/>
  <c r="AA60" i="84"/>
  <c r="Z60" i="84"/>
  <c r="Y60" i="84"/>
  <c r="V60" i="84"/>
  <c r="W60" i="84"/>
  <c r="X60" i="84"/>
  <c r="S60" i="84"/>
  <c r="R60" i="84"/>
  <c r="Q60" i="84"/>
  <c r="P60" i="84"/>
  <c r="O60" i="84"/>
  <c r="N60" i="84"/>
  <c r="M60" i="84"/>
  <c r="L60" i="84"/>
  <c r="K60" i="84"/>
  <c r="H60" i="84"/>
  <c r="AF59" i="84"/>
  <c r="AE59" i="84"/>
  <c r="AD59" i="84"/>
  <c r="AC59" i="84"/>
  <c r="AB59" i="84"/>
  <c r="AA59" i="84"/>
  <c r="Z59" i="84"/>
  <c r="Y59" i="84"/>
  <c r="V59" i="84"/>
  <c r="W59" i="84"/>
  <c r="X59" i="84"/>
  <c r="S59" i="84"/>
  <c r="R59" i="84"/>
  <c r="Q59" i="84"/>
  <c r="P59" i="84"/>
  <c r="O59" i="84"/>
  <c r="N59" i="84"/>
  <c r="M59" i="84"/>
  <c r="L59" i="84"/>
  <c r="K59" i="84"/>
  <c r="H59" i="84"/>
  <c r="AF58" i="84"/>
  <c r="AE58" i="84"/>
  <c r="AD58" i="84"/>
  <c r="AC58" i="84"/>
  <c r="AB58" i="84"/>
  <c r="AA58" i="84"/>
  <c r="Z58" i="84"/>
  <c r="Y58" i="84"/>
  <c r="V58" i="84"/>
  <c r="W58" i="84"/>
  <c r="X58" i="84"/>
  <c r="S58" i="84"/>
  <c r="R58" i="84"/>
  <c r="Q58" i="84"/>
  <c r="P58" i="84"/>
  <c r="O58" i="84"/>
  <c r="N58" i="84"/>
  <c r="M58" i="84"/>
  <c r="L58" i="84"/>
  <c r="K58" i="84"/>
  <c r="H58" i="84"/>
  <c r="AF57" i="84"/>
  <c r="AE57" i="84"/>
  <c r="AD57" i="84"/>
  <c r="AC57" i="84"/>
  <c r="AB57" i="84"/>
  <c r="AA57" i="84"/>
  <c r="Z57" i="84"/>
  <c r="Y57" i="84"/>
  <c r="V57" i="84"/>
  <c r="W57" i="84"/>
  <c r="X57" i="84"/>
  <c r="S57" i="84"/>
  <c r="R57" i="84"/>
  <c r="Q57" i="84"/>
  <c r="P57" i="84"/>
  <c r="O57" i="84"/>
  <c r="N57" i="84"/>
  <c r="M57" i="84"/>
  <c r="L57" i="84"/>
  <c r="K57" i="84"/>
  <c r="H57" i="84"/>
  <c r="AF56" i="84"/>
  <c r="AE56" i="84"/>
  <c r="AD56" i="84"/>
  <c r="AC56" i="84"/>
  <c r="AB56" i="84"/>
  <c r="AA56" i="84"/>
  <c r="Z56" i="84"/>
  <c r="Y56" i="84"/>
  <c r="V56" i="84"/>
  <c r="W56" i="84"/>
  <c r="X56" i="84"/>
  <c r="S56" i="84"/>
  <c r="R56" i="84"/>
  <c r="Q56" i="84"/>
  <c r="P56" i="84"/>
  <c r="O56" i="84"/>
  <c r="N56" i="84"/>
  <c r="M56" i="84"/>
  <c r="L56" i="84"/>
  <c r="K56" i="84"/>
  <c r="H56" i="84"/>
  <c r="AF55" i="84"/>
  <c r="AE55" i="84"/>
  <c r="AD55" i="84"/>
  <c r="AC55" i="84"/>
  <c r="AB55" i="84"/>
  <c r="AA55" i="84"/>
  <c r="Z55" i="84"/>
  <c r="Y55" i="84"/>
  <c r="V55" i="84"/>
  <c r="W55" i="84"/>
  <c r="X55" i="84"/>
  <c r="S55" i="84"/>
  <c r="R55" i="84"/>
  <c r="Q55" i="84"/>
  <c r="P55" i="84"/>
  <c r="O55" i="84"/>
  <c r="N55" i="84"/>
  <c r="M55" i="84"/>
  <c r="L55" i="84"/>
  <c r="K55" i="84"/>
  <c r="D55" i="84"/>
  <c r="E55" i="84"/>
  <c r="AF54" i="84"/>
  <c r="AE54" i="84"/>
  <c r="AD54" i="84"/>
  <c r="AC54" i="84"/>
  <c r="AB54" i="84"/>
  <c r="AA54" i="84"/>
  <c r="Z54" i="84"/>
  <c r="Y54" i="84"/>
  <c r="V54" i="84"/>
  <c r="W54" i="84"/>
  <c r="X54" i="84"/>
  <c r="S54" i="84"/>
  <c r="R54" i="84"/>
  <c r="Q54" i="84"/>
  <c r="P54" i="84"/>
  <c r="O54" i="84"/>
  <c r="N54" i="84"/>
  <c r="M54" i="84"/>
  <c r="L54" i="84"/>
  <c r="K54" i="84"/>
  <c r="D54" i="84"/>
  <c r="E54" i="84"/>
  <c r="AF53" i="84"/>
  <c r="AE53" i="84"/>
  <c r="AD53" i="84"/>
  <c r="AC53" i="84"/>
  <c r="AB53" i="84"/>
  <c r="AA53" i="84"/>
  <c r="Z53" i="84"/>
  <c r="Y53" i="84"/>
  <c r="V53" i="84"/>
  <c r="W53" i="84"/>
  <c r="X53" i="84"/>
  <c r="S53" i="84"/>
  <c r="R53" i="84"/>
  <c r="Q53" i="84"/>
  <c r="P53" i="84"/>
  <c r="O53" i="84"/>
  <c r="N53" i="84"/>
  <c r="M53" i="84"/>
  <c r="L53" i="84"/>
  <c r="K53" i="84"/>
  <c r="D53" i="84"/>
  <c r="E53" i="84"/>
  <c r="Y52" i="84"/>
  <c r="Z52" i="84"/>
  <c r="AA52" i="84"/>
  <c r="AB52" i="84"/>
  <c r="AC52" i="84"/>
  <c r="AD52" i="84"/>
  <c r="AE52" i="84"/>
  <c r="AF52" i="84"/>
  <c r="V52" i="84"/>
  <c r="W52" i="84"/>
  <c r="X52" i="84"/>
  <c r="S52" i="84"/>
  <c r="AG52" i="84"/>
  <c r="R52" i="84"/>
  <c r="Q52" i="84"/>
  <c r="P52" i="84"/>
  <c r="O52" i="84"/>
  <c r="N52" i="84"/>
  <c r="M52" i="84"/>
  <c r="L52" i="84"/>
  <c r="K52" i="84"/>
  <c r="B51" i="84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C61" i="82"/>
  <c r="G61" i="82"/>
  <c r="C60" i="82"/>
  <c r="G60" i="82"/>
  <c r="C59" i="82"/>
  <c r="G59" i="82"/>
  <c r="C58" i="82"/>
  <c r="G58" i="82"/>
  <c r="B53" i="82"/>
  <c r="C53" i="82"/>
  <c r="C54" i="82"/>
  <c r="G53" i="82"/>
  <c r="F53" i="82"/>
  <c r="H66" i="82"/>
  <c r="H67" i="82"/>
  <c r="B67" i="82"/>
  <c r="B62" i="82"/>
  <c r="G68" i="82"/>
  <c r="G66" i="82"/>
  <c r="B63" i="82"/>
  <c r="B54" i="82"/>
  <c r="B55" i="82"/>
  <c r="C56" i="82"/>
  <c r="B56" i="82"/>
  <c r="C57" i="82"/>
  <c r="B57" i="82"/>
  <c r="B58" i="82"/>
  <c r="B59" i="82"/>
  <c r="B60" i="82"/>
  <c r="B61" i="82"/>
  <c r="B64" i="82"/>
  <c r="A51" i="82"/>
  <c r="B96" i="82"/>
  <c r="D96" i="82"/>
  <c r="E96" i="82"/>
  <c r="B97" i="82"/>
  <c r="D97" i="82"/>
  <c r="E97" i="82"/>
  <c r="B98" i="82"/>
  <c r="D98" i="82"/>
  <c r="E98" i="82"/>
  <c r="B99" i="82"/>
  <c r="D99" i="82"/>
  <c r="E99" i="82"/>
  <c r="B100" i="82"/>
  <c r="D100" i="82"/>
  <c r="E100" i="82"/>
  <c r="B101" i="82"/>
  <c r="D101" i="82"/>
  <c r="E101" i="82"/>
  <c r="G96" i="82"/>
  <c r="B65" i="82"/>
  <c r="B66" i="82"/>
  <c r="A68" i="82"/>
  <c r="B68" i="82"/>
  <c r="B94" i="82"/>
  <c r="C101" i="82"/>
  <c r="C100" i="82"/>
  <c r="C99" i="82"/>
  <c r="C98" i="82"/>
  <c r="C97" i="82"/>
  <c r="C96" i="82"/>
  <c r="B95" i="82"/>
  <c r="F96" i="82"/>
  <c r="F97" i="82"/>
  <c r="F98" i="82"/>
  <c r="F99" i="82"/>
  <c r="F100" i="82"/>
  <c r="F101" i="82"/>
  <c r="C77" i="82"/>
  <c r="E77" i="82"/>
  <c r="F77" i="82"/>
  <c r="G77" i="82"/>
  <c r="D77" i="82"/>
  <c r="B79" i="82"/>
  <c r="H77" i="82"/>
  <c r="B78" i="82"/>
  <c r="C78" i="82"/>
  <c r="C79" i="82"/>
  <c r="D79" i="82"/>
  <c r="D80" i="82"/>
  <c r="B81" i="82"/>
  <c r="B80" i="82"/>
  <c r="C80" i="82"/>
  <c r="C81" i="82"/>
  <c r="D81" i="82"/>
  <c r="B83" i="82"/>
  <c r="B82" i="82"/>
  <c r="C82" i="82"/>
  <c r="C83" i="82"/>
  <c r="D83" i="82"/>
  <c r="B85" i="82"/>
  <c r="B84" i="82"/>
  <c r="C84" i="82"/>
  <c r="C85" i="82"/>
  <c r="D85" i="82"/>
  <c r="B87" i="82"/>
  <c r="B86" i="82"/>
  <c r="C86" i="82"/>
  <c r="C87" i="82"/>
  <c r="D87" i="82"/>
  <c r="D92" i="82"/>
  <c r="C92" i="82"/>
  <c r="B89" i="82"/>
  <c r="B88" i="82"/>
  <c r="C88" i="82"/>
  <c r="C89" i="82"/>
  <c r="D89" i="82"/>
  <c r="B91" i="82"/>
  <c r="B90" i="82"/>
  <c r="C90" i="82"/>
  <c r="C91" i="82"/>
  <c r="D91" i="82"/>
  <c r="E92" i="82"/>
  <c r="F92" i="82"/>
  <c r="H91" i="82"/>
  <c r="G91" i="82"/>
  <c r="H89" i="82"/>
  <c r="G89" i="82"/>
  <c r="H88" i="82"/>
  <c r="H87" i="82"/>
  <c r="G87" i="82"/>
  <c r="H85" i="82"/>
  <c r="E85" i="82"/>
  <c r="G85" i="82"/>
  <c r="H83" i="82"/>
  <c r="G83" i="82"/>
  <c r="H81" i="82"/>
  <c r="G81" i="82"/>
  <c r="H79" i="82"/>
  <c r="G79" i="82"/>
  <c r="B77" i="82"/>
  <c r="H63" i="82"/>
  <c r="C73" i="82"/>
  <c r="C55" i="82"/>
  <c r="C74" i="82"/>
  <c r="D73" i="82"/>
  <c r="H53" i="82"/>
  <c r="E72" i="82"/>
  <c r="F72" i="82"/>
  <c r="H54" i="82"/>
  <c r="E73" i="82"/>
  <c r="F73" i="82"/>
  <c r="B76" i="82"/>
  <c r="B75" i="82"/>
  <c r="H55" i="82"/>
  <c r="E74" i="82"/>
  <c r="B74" i="82"/>
  <c r="B73" i="82"/>
  <c r="C72" i="82"/>
  <c r="D72" i="82"/>
  <c r="B72" i="82"/>
  <c r="G67" i="82"/>
  <c r="F66" i="82"/>
  <c r="F67" i="82"/>
  <c r="C66" i="82"/>
  <c r="E58" i="82"/>
  <c r="H65" i="82"/>
  <c r="G65" i="82"/>
  <c r="F65" i="82"/>
  <c r="C65" i="82"/>
  <c r="G64" i="82"/>
  <c r="G56" i="82"/>
  <c r="E64" i="82"/>
  <c r="C64" i="82"/>
  <c r="D63" i="82"/>
  <c r="C63" i="82"/>
  <c r="H61" i="82"/>
  <c r="E61" i="82"/>
  <c r="H60" i="82"/>
  <c r="E60" i="82"/>
  <c r="H59" i="82"/>
  <c r="E59" i="82"/>
  <c r="H58" i="82"/>
  <c r="H57" i="82"/>
  <c r="G57" i="82"/>
  <c r="E57" i="82"/>
  <c r="H56" i="82"/>
  <c r="E56" i="82"/>
  <c r="F55" i="82"/>
  <c r="D55" i="82"/>
  <c r="E55" i="82"/>
  <c r="F54" i="82"/>
  <c r="D54" i="82"/>
  <c r="E54" i="82"/>
  <c r="D53" i="82"/>
  <c r="E53" i="82"/>
  <c r="B51" i="82"/>
  <c r="A4" i="80"/>
  <c r="BG4" i="80"/>
  <c r="A5" i="80"/>
  <c r="BG5" i="80"/>
  <c r="A6" i="80"/>
  <c r="BG6" i="80"/>
  <c r="A7" i="80"/>
  <c r="BG7" i="80"/>
  <c r="A8" i="80"/>
  <c r="BG8" i="80"/>
  <c r="A9" i="80"/>
  <c r="BG9" i="80"/>
  <c r="A10" i="80"/>
  <c r="BG10" i="80"/>
  <c r="A11" i="80"/>
  <c r="BG11" i="80"/>
  <c r="A12" i="80"/>
  <c r="BG12" i="80"/>
  <c r="A13" i="80"/>
  <c r="BG13" i="80"/>
  <c r="A14" i="80"/>
  <c r="BG14" i="80"/>
  <c r="A15" i="80"/>
  <c r="BG15" i="80"/>
  <c r="A16" i="80"/>
  <c r="BG16" i="80"/>
  <c r="A17" i="80"/>
  <c r="BG17" i="80"/>
  <c r="A18" i="80"/>
  <c r="BG18" i="80"/>
  <c r="A19" i="80"/>
  <c r="BG19" i="80"/>
  <c r="A20" i="80"/>
  <c r="BG20" i="80"/>
  <c r="A21" i="80"/>
  <c r="BG21" i="80"/>
  <c r="A22" i="80"/>
  <c r="BG22" i="80"/>
  <c r="A23" i="80"/>
  <c r="BG23" i="80"/>
  <c r="A24" i="80"/>
  <c r="BG24" i="80"/>
  <c r="A25" i="80"/>
  <c r="BG25" i="80"/>
  <c r="A26" i="80"/>
  <c r="BG26" i="80"/>
  <c r="A27" i="80"/>
  <c r="BG27" i="80"/>
  <c r="A28" i="80"/>
  <c r="BG28" i="80"/>
  <c r="A29" i="80"/>
  <c r="BG29" i="80"/>
  <c r="A30" i="80"/>
  <c r="BG30" i="80"/>
  <c r="A31" i="80"/>
  <c r="BG31" i="80"/>
  <c r="A32" i="80"/>
  <c r="BG32" i="80"/>
  <c r="A3" i="80"/>
  <c r="BG3" i="80"/>
  <c r="B3" i="80"/>
  <c r="BE4" i="80"/>
  <c r="BE5" i="80"/>
  <c r="BE6" i="80"/>
  <c r="BE7" i="80"/>
  <c r="BE8" i="80"/>
  <c r="BE9" i="80"/>
  <c r="BE10" i="80"/>
  <c r="BE11" i="80"/>
  <c r="BE12" i="80"/>
  <c r="BE13" i="80"/>
  <c r="BE14" i="80"/>
  <c r="BE15" i="80"/>
  <c r="BE16" i="80"/>
  <c r="BE17" i="80"/>
  <c r="BE18" i="80"/>
  <c r="BE19" i="80"/>
  <c r="BE20" i="80"/>
  <c r="BE21" i="80"/>
  <c r="BE22" i="80"/>
  <c r="BE23" i="80"/>
  <c r="BE24" i="80"/>
  <c r="BE25" i="80"/>
  <c r="BE26" i="80"/>
  <c r="BE27" i="80"/>
  <c r="BE28" i="80"/>
  <c r="BE29" i="80"/>
  <c r="BE30" i="80"/>
  <c r="A68" i="113"/>
  <c r="B68" i="113"/>
  <c r="B69" i="113"/>
  <c r="B70" i="113"/>
  <c r="B92" i="113"/>
  <c r="A68" i="112"/>
  <c r="B68" i="112"/>
  <c r="B69" i="112"/>
  <c r="B70" i="112"/>
  <c r="B92" i="112"/>
  <c r="BD31" i="80"/>
  <c r="BE31" i="80"/>
  <c r="G92" i="113"/>
  <c r="G92" i="112"/>
  <c r="BF31" i="80"/>
  <c r="BD32" i="80"/>
  <c r="BE32" i="80"/>
  <c r="BF32" i="80"/>
  <c r="BE3" i="80"/>
  <c r="C3" i="80"/>
  <c r="G18" i="82"/>
  <c r="H13" i="82"/>
  <c r="C4" i="82"/>
  <c r="C23" i="82"/>
  <c r="C5" i="82"/>
  <c r="C24" i="82"/>
  <c r="D23" i="82"/>
  <c r="H3" i="82"/>
  <c r="E22" i="82"/>
  <c r="F22" i="82"/>
  <c r="H4" i="82"/>
  <c r="E23" i="82"/>
  <c r="F23" i="82"/>
  <c r="B26" i="82"/>
  <c r="B25" i="82"/>
  <c r="H5" i="82"/>
  <c r="E24" i="82"/>
  <c r="B5" i="82"/>
  <c r="B24" i="82"/>
  <c r="B4" i="82"/>
  <c r="B23" i="82"/>
  <c r="C3" i="82"/>
  <c r="C22" i="82"/>
  <c r="D22" i="82"/>
  <c r="B3" i="82"/>
  <c r="B22" i="82"/>
  <c r="G16" i="82"/>
  <c r="H18" i="82"/>
  <c r="H20" i="82"/>
  <c r="G20" i="82"/>
  <c r="G19" i="82"/>
  <c r="G3" i="82"/>
  <c r="F3" i="82"/>
  <c r="H16" i="82"/>
  <c r="H17" i="82"/>
  <c r="G17" i="82"/>
  <c r="F17" i="82"/>
  <c r="B17" i="82"/>
  <c r="C11" i="82"/>
  <c r="B11" i="82"/>
  <c r="B15" i="82"/>
  <c r="C6" i="82"/>
  <c r="B6" i="82"/>
  <c r="B16" i="82"/>
  <c r="F16" i="82"/>
  <c r="C16" i="82"/>
  <c r="C8" i="82"/>
  <c r="E8" i="82"/>
  <c r="G8" i="82"/>
  <c r="H15" i="82"/>
  <c r="G15" i="82"/>
  <c r="F15" i="82"/>
  <c r="C15" i="82"/>
  <c r="G14" i="82"/>
  <c r="B14" i="82"/>
  <c r="E14" i="82"/>
  <c r="C14" i="82"/>
  <c r="D13" i="82"/>
  <c r="C13" i="82"/>
  <c r="B13" i="82"/>
  <c r="G11" i="82"/>
  <c r="B12" i="82"/>
  <c r="H11" i="82"/>
  <c r="E11" i="82"/>
  <c r="C10" i="82"/>
  <c r="B10" i="82"/>
  <c r="H10" i="82"/>
  <c r="E10" i="82"/>
  <c r="G10" i="82"/>
  <c r="C9" i="82"/>
  <c r="B9" i="82"/>
  <c r="H9" i="82"/>
  <c r="E9" i="82"/>
  <c r="G9" i="82"/>
  <c r="B8" i="82"/>
  <c r="H8" i="82"/>
  <c r="C7" i="82"/>
  <c r="B7" i="82"/>
  <c r="H7" i="82"/>
  <c r="G7" i="82"/>
  <c r="E7" i="82"/>
  <c r="H6" i="82"/>
  <c r="G6" i="82"/>
  <c r="E6" i="82"/>
  <c r="F5" i="82"/>
  <c r="D5" i="82"/>
  <c r="E5" i="82"/>
  <c r="F4" i="82"/>
  <c r="D4" i="82"/>
  <c r="E4" i="82"/>
  <c r="D3" i="82"/>
  <c r="E3" i="82"/>
  <c r="B1" i="82"/>
  <c r="A1" i="82"/>
  <c r="AZ4" i="80"/>
  <c r="BA4" i="80"/>
  <c r="BB4" i="80"/>
  <c r="BC4" i="80"/>
  <c r="AZ5" i="80"/>
  <c r="BA5" i="80"/>
  <c r="BB5" i="80"/>
  <c r="BC5" i="80"/>
  <c r="AZ6" i="80"/>
  <c r="BA6" i="80"/>
  <c r="BB6" i="80"/>
  <c r="BC6" i="80"/>
  <c r="AZ7" i="80"/>
  <c r="BA7" i="80"/>
  <c r="BB7" i="80"/>
  <c r="BC7" i="80"/>
  <c r="AZ8" i="80"/>
  <c r="BA8" i="80"/>
  <c r="BB8" i="80"/>
  <c r="BC8" i="80"/>
  <c r="AZ9" i="80"/>
  <c r="BA9" i="80"/>
  <c r="BB9" i="80"/>
  <c r="BC9" i="80"/>
  <c r="AZ10" i="80"/>
  <c r="BA10" i="80"/>
  <c r="BB10" i="80"/>
  <c r="BC10" i="80"/>
  <c r="AZ11" i="80"/>
  <c r="BA11" i="80"/>
  <c r="BB11" i="80"/>
  <c r="BC11" i="80"/>
  <c r="AZ12" i="80"/>
  <c r="BA12" i="80"/>
  <c r="BB12" i="80"/>
  <c r="BC12" i="80"/>
  <c r="AZ13" i="80"/>
  <c r="BA13" i="80"/>
  <c r="BB13" i="80"/>
  <c r="BC13" i="80"/>
  <c r="AZ14" i="80"/>
  <c r="BA14" i="80"/>
  <c r="BB14" i="80"/>
  <c r="BC14" i="80"/>
  <c r="AZ15" i="80"/>
  <c r="BA15" i="80"/>
  <c r="BB15" i="80"/>
  <c r="BC15" i="80"/>
  <c r="AZ16" i="80"/>
  <c r="BA16" i="80"/>
  <c r="BB16" i="80"/>
  <c r="BC16" i="80"/>
  <c r="AZ17" i="80"/>
  <c r="BA17" i="80"/>
  <c r="BB17" i="80"/>
  <c r="BC17" i="80"/>
  <c r="AZ18" i="80"/>
  <c r="BA18" i="80"/>
  <c r="BB18" i="80"/>
  <c r="BC18" i="80"/>
  <c r="AZ19" i="80"/>
  <c r="BA19" i="80"/>
  <c r="BB19" i="80"/>
  <c r="BC19" i="80"/>
  <c r="AZ20" i="80"/>
  <c r="BA20" i="80"/>
  <c r="BB20" i="80"/>
  <c r="BC20" i="80"/>
  <c r="AZ21" i="80"/>
  <c r="BA21" i="80"/>
  <c r="BB21" i="80"/>
  <c r="BC21" i="80"/>
  <c r="AZ22" i="80"/>
  <c r="BA22" i="80"/>
  <c r="BB22" i="80"/>
  <c r="BC22" i="80"/>
  <c r="AZ23" i="80"/>
  <c r="BA23" i="80"/>
  <c r="BB23" i="80"/>
  <c r="BC23" i="80"/>
  <c r="AZ24" i="80"/>
  <c r="BA24" i="80"/>
  <c r="BB24" i="80"/>
  <c r="BC24" i="80"/>
  <c r="AZ25" i="80"/>
  <c r="BA25" i="80"/>
  <c r="BB25" i="80"/>
  <c r="BC25" i="80"/>
  <c r="AZ26" i="80"/>
  <c r="BA26" i="80"/>
  <c r="BB26" i="80"/>
  <c r="BC26" i="80"/>
  <c r="AZ27" i="80"/>
  <c r="BA27" i="80"/>
  <c r="BB27" i="80"/>
  <c r="BC27" i="80"/>
  <c r="AZ28" i="80"/>
  <c r="BA28" i="80"/>
  <c r="BB28" i="80"/>
  <c r="BC28" i="80"/>
  <c r="AZ29" i="80"/>
  <c r="BA29" i="80"/>
  <c r="BB29" i="80"/>
  <c r="BC29" i="80"/>
  <c r="AZ30" i="80"/>
  <c r="BA30" i="80"/>
  <c r="BB30" i="80"/>
  <c r="BC30" i="80"/>
  <c r="AZ31" i="80"/>
  <c r="BA31" i="80"/>
  <c r="BB31" i="80"/>
  <c r="BC31" i="80"/>
  <c r="AZ32" i="80"/>
  <c r="BA32" i="80"/>
  <c r="BB32" i="80"/>
  <c r="BC32" i="80"/>
  <c r="BC3" i="80"/>
  <c r="BB3" i="80"/>
  <c r="BA3" i="80"/>
  <c r="AZ3" i="80"/>
  <c r="D3" i="80"/>
  <c r="AU3" i="80"/>
  <c r="AW3" i="80"/>
  <c r="G3" i="80"/>
  <c r="AV3" i="80"/>
  <c r="AX3" i="80"/>
  <c r="AY3" i="80"/>
  <c r="AL4" i="80"/>
  <c r="AL5" i="80"/>
  <c r="AL6" i="80"/>
  <c r="AL7" i="80"/>
  <c r="AL8" i="80"/>
  <c r="AL9" i="80"/>
  <c r="AL10" i="80"/>
  <c r="AL11" i="80"/>
  <c r="AL12" i="80"/>
  <c r="AL13" i="80"/>
  <c r="AL14" i="80"/>
  <c r="AL15" i="80"/>
  <c r="AL16" i="80"/>
  <c r="AL17" i="80"/>
  <c r="AL18" i="80"/>
  <c r="AL19" i="80"/>
  <c r="AL20" i="80"/>
  <c r="AL21" i="80"/>
  <c r="AL22" i="80"/>
  <c r="AL23" i="80"/>
  <c r="AL24" i="80"/>
  <c r="AL25" i="80"/>
  <c r="AL26" i="80"/>
  <c r="AL27" i="80"/>
  <c r="AL28" i="80"/>
  <c r="AL29" i="80"/>
  <c r="AL30" i="80"/>
  <c r="AL31" i="80"/>
  <c r="AL32" i="80"/>
  <c r="AL3" i="80"/>
  <c r="D19" i="80"/>
  <c r="AU19" i="80"/>
  <c r="G19" i="80"/>
  <c r="AV19" i="80"/>
  <c r="D20" i="80"/>
  <c r="AU20" i="80"/>
  <c r="G20" i="80"/>
  <c r="AV20" i="80"/>
  <c r="D21" i="80"/>
  <c r="AU21" i="80"/>
  <c r="G21" i="80"/>
  <c r="AV21" i="80"/>
  <c r="D22" i="80"/>
  <c r="AU22" i="80"/>
  <c r="G22" i="80"/>
  <c r="AV22" i="80"/>
  <c r="D23" i="80"/>
  <c r="AU23" i="80"/>
  <c r="G23" i="80"/>
  <c r="AV23" i="80"/>
  <c r="D24" i="80"/>
  <c r="AU24" i="80"/>
  <c r="G24" i="80"/>
  <c r="AV24" i="80"/>
  <c r="D25" i="80"/>
  <c r="AU25" i="80"/>
  <c r="G25" i="80"/>
  <c r="AV25" i="80"/>
  <c r="D26" i="80"/>
  <c r="AU26" i="80"/>
  <c r="G26" i="80"/>
  <c r="AV26" i="80"/>
  <c r="D27" i="80"/>
  <c r="AU27" i="80"/>
  <c r="G27" i="80"/>
  <c r="AV27" i="80"/>
  <c r="D28" i="80"/>
  <c r="AU28" i="80"/>
  <c r="G28" i="80"/>
  <c r="AV28" i="80"/>
  <c r="D29" i="80"/>
  <c r="AU29" i="80"/>
  <c r="G29" i="80"/>
  <c r="AV29" i="80"/>
  <c r="D30" i="80"/>
  <c r="AU30" i="80"/>
  <c r="G30" i="80"/>
  <c r="AV30" i="80"/>
  <c r="D31" i="80"/>
  <c r="AU31" i="80"/>
  <c r="G31" i="80"/>
  <c r="AV31" i="80"/>
  <c r="D32" i="80"/>
  <c r="AU32" i="80"/>
  <c r="G32" i="80"/>
  <c r="AV32" i="80"/>
  <c r="D4" i="80"/>
  <c r="AU4" i="80"/>
  <c r="G4" i="80"/>
  <c r="AV4" i="80"/>
  <c r="D5" i="80"/>
  <c r="AU5" i="80"/>
  <c r="G5" i="80"/>
  <c r="AV5" i="80"/>
  <c r="D6" i="80"/>
  <c r="AU6" i="80"/>
  <c r="G6" i="80"/>
  <c r="AV6" i="80"/>
  <c r="D7" i="80"/>
  <c r="AU7" i="80"/>
  <c r="G7" i="80"/>
  <c r="AV7" i="80"/>
  <c r="D8" i="80"/>
  <c r="AU8" i="80"/>
  <c r="G8" i="80"/>
  <c r="AV8" i="80"/>
  <c r="D9" i="80"/>
  <c r="AU9" i="80"/>
  <c r="G9" i="80"/>
  <c r="AV9" i="80"/>
  <c r="D10" i="80"/>
  <c r="AU10" i="80"/>
  <c r="G10" i="80"/>
  <c r="AV10" i="80"/>
  <c r="D11" i="80"/>
  <c r="AU11" i="80"/>
  <c r="G11" i="80"/>
  <c r="AV11" i="80"/>
  <c r="D12" i="80"/>
  <c r="AU12" i="80"/>
  <c r="G12" i="80"/>
  <c r="AV12" i="80"/>
  <c r="D13" i="80"/>
  <c r="AU13" i="80"/>
  <c r="G13" i="80"/>
  <c r="AV13" i="80"/>
  <c r="D14" i="80"/>
  <c r="AU14" i="80"/>
  <c r="G14" i="80"/>
  <c r="AV14" i="80"/>
  <c r="D15" i="80"/>
  <c r="AU15" i="80"/>
  <c r="G15" i="80"/>
  <c r="AV15" i="80"/>
  <c r="D16" i="80"/>
  <c r="AU16" i="80"/>
  <c r="G16" i="80"/>
  <c r="AV16" i="80"/>
  <c r="D17" i="80"/>
  <c r="AU17" i="80"/>
  <c r="G17" i="80"/>
  <c r="AV17" i="80"/>
  <c r="D18" i="80"/>
  <c r="AU18" i="80"/>
  <c r="G18" i="80"/>
  <c r="AV18" i="80"/>
  <c r="AW17" i="80"/>
  <c r="AX17" i="80"/>
  <c r="AY17" i="80"/>
  <c r="AW18" i="80"/>
  <c r="AX18" i="80"/>
  <c r="AY18" i="80"/>
  <c r="AW19" i="80"/>
  <c r="AX19" i="80"/>
  <c r="AY19" i="80"/>
  <c r="AW20" i="80"/>
  <c r="AX20" i="80"/>
  <c r="AY20" i="80"/>
  <c r="AW21" i="80"/>
  <c r="AX21" i="80"/>
  <c r="AY21" i="80"/>
  <c r="AW22" i="80"/>
  <c r="AX22" i="80"/>
  <c r="AY22" i="80"/>
  <c r="AW23" i="80"/>
  <c r="AX23" i="80"/>
  <c r="AY23" i="80"/>
  <c r="AW24" i="80"/>
  <c r="AX24" i="80"/>
  <c r="AY24" i="80"/>
  <c r="AW25" i="80"/>
  <c r="AX25" i="80"/>
  <c r="AY25" i="80"/>
  <c r="AW26" i="80"/>
  <c r="AX26" i="80"/>
  <c r="AY26" i="80"/>
  <c r="AW27" i="80"/>
  <c r="AX27" i="80"/>
  <c r="AY27" i="80"/>
  <c r="AW28" i="80"/>
  <c r="AX28" i="80"/>
  <c r="AY28" i="80"/>
  <c r="AW29" i="80"/>
  <c r="AX29" i="80"/>
  <c r="AY29" i="80"/>
  <c r="AW30" i="80"/>
  <c r="AX30" i="80"/>
  <c r="AY30" i="80"/>
  <c r="AW31" i="80"/>
  <c r="AX31" i="80"/>
  <c r="AY31" i="80"/>
  <c r="AW32" i="80"/>
  <c r="AX32" i="80"/>
  <c r="AY32" i="80"/>
  <c r="AW16" i="80"/>
  <c r="AX16" i="80"/>
  <c r="AY16" i="80"/>
  <c r="AW15" i="80"/>
  <c r="AX15" i="80"/>
  <c r="AY15" i="80"/>
  <c r="AW14" i="80"/>
  <c r="AX14" i="80"/>
  <c r="AY14" i="80"/>
  <c r="AW13" i="80"/>
  <c r="AX13" i="80"/>
  <c r="AY13" i="80"/>
  <c r="AW12" i="80"/>
  <c r="AX12" i="80"/>
  <c r="AY12" i="80"/>
  <c r="AW11" i="80"/>
  <c r="AX11" i="80"/>
  <c r="AY11" i="80"/>
  <c r="AW10" i="80"/>
  <c r="AX10" i="80"/>
  <c r="AY10" i="80"/>
  <c r="AW9" i="80"/>
  <c r="AX9" i="80"/>
  <c r="AY9" i="80"/>
  <c r="AW8" i="80"/>
  <c r="AX8" i="80"/>
  <c r="AY8" i="80"/>
  <c r="AW7" i="80"/>
  <c r="AX7" i="80"/>
  <c r="AY7" i="80"/>
  <c r="AW6" i="80"/>
  <c r="AX6" i="80"/>
  <c r="AY6" i="80"/>
  <c r="AW5" i="80"/>
  <c r="AX5" i="80"/>
  <c r="AY5" i="80"/>
  <c r="AW4" i="80"/>
  <c r="AX4" i="80"/>
  <c r="AY4" i="80"/>
  <c r="AQ4" i="80"/>
  <c r="AR4" i="80"/>
  <c r="AQ5" i="80"/>
  <c r="AR5" i="80"/>
  <c r="AQ6" i="80"/>
  <c r="AR6" i="80"/>
  <c r="AQ7" i="80"/>
  <c r="AR7" i="80"/>
  <c r="AQ8" i="80"/>
  <c r="AR8" i="80"/>
  <c r="AQ9" i="80"/>
  <c r="AR9" i="80"/>
  <c r="AQ10" i="80"/>
  <c r="AR10" i="80"/>
  <c r="AQ11" i="80"/>
  <c r="AR11" i="80"/>
  <c r="AQ12" i="80"/>
  <c r="AR12" i="80"/>
  <c r="AQ13" i="80"/>
  <c r="AR13" i="80"/>
  <c r="AQ14" i="80"/>
  <c r="AR14" i="80"/>
  <c r="AQ15" i="80"/>
  <c r="AR15" i="80"/>
  <c r="AQ16" i="80"/>
  <c r="AR16" i="80"/>
  <c r="AQ17" i="80"/>
  <c r="AR17" i="80"/>
  <c r="AQ18" i="80"/>
  <c r="AR18" i="80"/>
  <c r="AQ19" i="80"/>
  <c r="AR19" i="80"/>
  <c r="AQ20" i="80"/>
  <c r="AR20" i="80"/>
  <c r="AQ21" i="80"/>
  <c r="AR21" i="80"/>
  <c r="AQ22" i="80"/>
  <c r="AR22" i="80"/>
  <c r="AQ23" i="80"/>
  <c r="AR23" i="80"/>
  <c r="AQ24" i="80"/>
  <c r="AR24" i="80"/>
  <c r="AQ25" i="80"/>
  <c r="AR25" i="80"/>
  <c r="AQ26" i="80"/>
  <c r="AR26" i="80"/>
  <c r="AQ27" i="80"/>
  <c r="AR27" i="80"/>
  <c r="AQ28" i="80"/>
  <c r="AR28" i="80"/>
  <c r="AQ29" i="80"/>
  <c r="AR29" i="80"/>
  <c r="AQ30" i="80"/>
  <c r="AR30" i="80"/>
  <c r="AQ31" i="80"/>
  <c r="AR31" i="80"/>
  <c r="AQ32" i="80"/>
  <c r="AR32" i="80"/>
  <c r="AQ3" i="80"/>
  <c r="AR3" i="80"/>
  <c r="AS4" i="80"/>
  <c r="AT4" i="80"/>
  <c r="AS5" i="80"/>
  <c r="AT5" i="80"/>
  <c r="AS6" i="80"/>
  <c r="AT6" i="80"/>
  <c r="AS7" i="80"/>
  <c r="AT7" i="80"/>
  <c r="AS8" i="80"/>
  <c r="AT8" i="80"/>
  <c r="AS9" i="80"/>
  <c r="AT9" i="80"/>
  <c r="AS10" i="80"/>
  <c r="AT10" i="80"/>
  <c r="AS11" i="80"/>
  <c r="AT11" i="80"/>
  <c r="AS12" i="80"/>
  <c r="AT12" i="80"/>
  <c r="AS13" i="80"/>
  <c r="AT13" i="80"/>
  <c r="AS14" i="80"/>
  <c r="AT14" i="80"/>
  <c r="AS15" i="80"/>
  <c r="AT15" i="80"/>
  <c r="AS16" i="80"/>
  <c r="AT16" i="80"/>
  <c r="AS17" i="80"/>
  <c r="AT17" i="80"/>
  <c r="AS18" i="80"/>
  <c r="AT18" i="80"/>
  <c r="AS19" i="80"/>
  <c r="AT19" i="80"/>
  <c r="AS20" i="80"/>
  <c r="AT20" i="80"/>
  <c r="AS21" i="80"/>
  <c r="AT21" i="80"/>
  <c r="AS22" i="80"/>
  <c r="AT22" i="80"/>
  <c r="AS23" i="80"/>
  <c r="AT23" i="80"/>
  <c r="AS24" i="80"/>
  <c r="AT24" i="80"/>
  <c r="AS25" i="80"/>
  <c r="AT25" i="80"/>
  <c r="AS26" i="80"/>
  <c r="AT26" i="80"/>
  <c r="AS27" i="80"/>
  <c r="AT27" i="80"/>
  <c r="AS28" i="80"/>
  <c r="AT28" i="80"/>
  <c r="AS29" i="80"/>
  <c r="AT29" i="80"/>
  <c r="AS30" i="80"/>
  <c r="AT30" i="80"/>
  <c r="AS31" i="80"/>
  <c r="AT31" i="80"/>
  <c r="AS32" i="80"/>
  <c r="AT32" i="80"/>
  <c r="AT3" i="80"/>
  <c r="AS3" i="80"/>
  <c r="B4" i="80"/>
  <c r="C4" i="80"/>
  <c r="E4" i="80"/>
  <c r="F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Z4" i="80"/>
  <c r="AA4" i="80"/>
  <c r="AB4" i="80"/>
  <c r="AC4" i="80"/>
  <c r="AD4" i="80"/>
  <c r="AE4" i="80"/>
  <c r="AJ4" i="80"/>
  <c r="AM4" i="80"/>
  <c r="AN4" i="80"/>
  <c r="AO4" i="80"/>
  <c r="AP4" i="80"/>
  <c r="B5" i="80"/>
  <c r="C5" i="80"/>
  <c r="E5" i="80"/>
  <c r="F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Z5" i="80"/>
  <c r="AA5" i="80"/>
  <c r="AB5" i="80"/>
  <c r="AC5" i="80"/>
  <c r="AD5" i="80"/>
  <c r="AE5" i="80"/>
  <c r="AJ5" i="80"/>
  <c r="AM5" i="80"/>
  <c r="AN5" i="80"/>
  <c r="AO5" i="80"/>
  <c r="AP5" i="80"/>
  <c r="B6" i="80"/>
  <c r="C6" i="80"/>
  <c r="E6" i="80"/>
  <c r="F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Z6" i="80"/>
  <c r="AA6" i="80"/>
  <c r="AB6" i="80"/>
  <c r="AC6" i="80"/>
  <c r="AD6" i="80"/>
  <c r="AE6" i="80"/>
  <c r="AJ6" i="80"/>
  <c r="AK6" i="80"/>
  <c r="AM6" i="80"/>
  <c r="AN6" i="80"/>
  <c r="AO6" i="80"/>
  <c r="AP6" i="80"/>
  <c r="B7" i="80"/>
  <c r="C7" i="80"/>
  <c r="E7" i="80"/>
  <c r="F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Z7" i="80"/>
  <c r="AA7" i="80"/>
  <c r="AB7" i="80"/>
  <c r="AC7" i="80"/>
  <c r="AD7" i="80"/>
  <c r="AE7" i="80"/>
  <c r="AJ7" i="80"/>
  <c r="AK7" i="80"/>
  <c r="AM7" i="80"/>
  <c r="AN7" i="80"/>
  <c r="AO7" i="80"/>
  <c r="AP7" i="80"/>
  <c r="B8" i="80"/>
  <c r="C8" i="80"/>
  <c r="E8" i="80"/>
  <c r="F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Z8" i="80"/>
  <c r="AA8" i="80"/>
  <c r="AB8" i="80"/>
  <c r="AC8" i="80"/>
  <c r="AD8" i="80"/>
  <c r="AE8" i="80"/>
  <c r="AJ8" i="80"/>
  <c r="AK8" i="80"/>
  <c r="AM8" i="80"/>
  <c r="AN8" i="80"/>
  <c r="AO8" i="80"/>
  <c r="AP8" i="80"/>
  <c r="B9" i="80"/>
  <c r="C9" i="80"/>
  <c r="E9" i="80"/>
  <c r="F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Z9" i="80"/>
  <c r="AA9" i="80"/>
  <c r="AB9" i="80"/>
  <c r="AC9" i="80"/>
  <c r="AD9" i="80"/>
  <c r="AE9" i="80"/>
  <c r="AJ9" i="80"/>
  <c r="AK9" i="80"/>
  <c r="AM9" i="80"/>
  <c r="AN9" i="80"/>
  <c r="AO9" i="80"/>
  <c r="AP9" i="80"/>
  <c r="B10" i="80"/>
  <c r="C10" i="80"/>
  <c r="E10" i="80"/>
  <c r="F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Z10" i="80"/>
  <c r="AA10" i="80"/>
  <c r="AB10" i="80"/>
  <c r="AC10" i="80"/>
  <c r="AD10" i="80"/>
  <c r="AE10" i="80"/>
  <c r="AJ10" i="80"/>
  <c r="AK10" i="80"/>
  <c r="AM10" i="80"/>
  <c r="AN10" i="80"/>
  <c r="AO10" i="80"/>
  <c r="AP10" i="80"/>
  <c r="B11" i="80"/>
  <c r="C11" i="80"/>
  <c r="E11" i="80"/>
  <c r="F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Z11" i="80"/>
  <c r="AA11" i="80"/>
  <c r="AB11" i="80"/>
  <c r="AC11" i="80"/>
  <c r="AD11" i="80"/>
  <c r="AE11" i="80"/>
  <c r="AJ11" i="80"/>
  <c r="AK11" i="80"/>
  <c r="AM11" i="80"/>
  <c r="AN11" i="80"/>
  <c r="AO11" i="80"/>
  <c r="AP11" i="80"/>
  <c r="B12" i="80"/>
  <c r="C12" i="80"/>
  <c r="E12" i="80"/>
  <c r="F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Z12" i="80"/>
  <c r="AA12" i="80"/>
  <c r="AB12" i="80"/>
  <c r="AC12" i="80"/>
  <c r="AD12" i="80"/>
  <c r="AE12" i="80"/>
  <c r="AJ12" i="80"/>
  <c r="AK12" i="80"/>
  <c r="AM12" i="80"/>
  <c r="AN12" i="80"/>
  <c r="AO12" i="80"/>
  <c r="AP12" i="80"/>
  <c r="B13" i="80"/>
  <c r="C13" i="80"/>
  <c r="E13" i="80"/>
  <c r="F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Z13" i="80"/>
  <c r="AA13" i="80"/>
  <c r="AB13" i="80"/>
  <c r="AC13" i="80"/>
  <c r="AD13" i="80"/>
  <c r="AE13" i="80"/>
  <c r="AJ13" i="80"/>
  <c r="AK13" i="80"/>
  <c r="AM13" i="80"/>
  <c r="AN13" i="80"/>
  <c r="AO13" i="80"/>
  <c r="AP13" i="80"/>
  <c r="B14" i="80"/>
  <c r="C14" i="80"/>
  <c r="E14" i="80"/>
  <c r="F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Z14" i="80"/>
  <c r="AA14" i="80"/>
  <c r="AB14" i="80"/>
  <c r="AC14" i="80"/>
  <c r="AD14" i="80"/>
  <c r="AE14" i="80"/>
  <c r="AJ14" i="80"/>
  <c r="AK14" i="80"/>
  <c r="AM14" i="80"/>
  <c r="AN14" i="80"/>
  <c r="AO14" i="80"/>
  <c r="AP14" i="80"/>
  <c r="B15" i="80"/>
  <c r="C15" i="80"/>
  <c r="E15" i="80"/>
  <c r="F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Z15" i="80"/>
  <c r="AA15" i="80"/>
  <c r="AB15" i="80"/>
  <c r="AC15" i="80"/>
  <c r="AD15" i="80"/>
  <c r="AE15" i="80"/>
  <c r="AJ15" i="80"/>
  <c r="AK15" i="80"/>
  <c r="AM15" i="80"/>
  <c r="AN15" i="80"/>
  <c r="AO15" i="80"/>
  <c r="AP15" i="80"/>
  <c r="B16" i="80"/>
  <c r="C16" i="80"/>
  <c r="E16" i="80"/>
  <c r="F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Z16" i="80"/>
  <c r="AA16" i="80"/>
  <c r="AB16" i="80"/>
  <c r="AC16" i="80"/>
  <c r="AD16" i="80"/>
  <c r="AE16" i="80"/>
  <c r="AJ16" i="80"/>
  <c r="AK16" i="80"/>
  <c r="AM16" i="80"/>
  <c r="AN16" i="80"/>
  <c r="AO16" i="80"/>
  <c r="AP16" i="80"/>
  <c r="B17" i="80"/>
  <c r="C17" i="80"/>
  <c r="E17" i="80"/>
  <c r="F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Z17" i="80"/>
  <c r="AA17" i="80"/>
  <c r="AB17" i="80"/>
  <c r="AC17" i="80"/>
  <c r="AD17" i="80"/>
  <c r="AE17" i="80"/>
  <c r="AJ17" i="80"/>
  <c r="AK17" i="80"/>
  <c r="AM17" i="80"/>
  <c r="AN17" i="80"/>
  <c r="AO17" i="80"/>
  <c r="AP17" i="80"/>
  <c r="B18" i="80"/>
  <c r="C18" i="80"/>
  <c r="E18" i="80"/>
  <c r="F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Z18" i="80"/>
  <c r="AA18" i="80"/>
  <c r="AB18" i="80"/>
  <c r="AC18" i="80"/>
  <c r="AD18" i="80"/>
  <c r="AE18" i="80"/>
  <c r="AJ18" i="80"/>
  <c r="AK18" i="80"/>
  <c r="AM18" i="80"/>
  <c r="AN18" i="80"/>
  <c r="AO18" i="80"/>
  <c r="AP18" i="80"/>
  <c r="B19" i="80"/>
  <c r="C19" i="80"/>
  <c r="E19" i="80"/>
  <c r="F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Z19" i="80"/>
  <c r="AA19" i="80"/>
  <c r="AB19" i="80"/>
  <c r="AC19" i="80"/>
  <c r="AD19" i="80"/>
  <c r="AE19" i="80"/>
  <c r="AJ19" i="80"/>
  <c r="AK19" i="80"/>
  <c r="AM19" i="80"/>
  <c r="AN19" i="80"/>
  <c r="AO19" i="80"/>
  <c r="AP19" i="80"/>
  <c r="B20" i="80"/>
  <c r="C20" i="80"/>
  <c r="E20" i="80"/>
  <c r="F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Z20" i="80"/>
  <c r="AA20" i="80"/>
  <c r="AB20" i="80"/>
  <c r="AC20" i="80"/>
  <c r="AD20" i="80"/>
  <c r="AE20" i="80"/>
  <c r="AJ20" i="80"/>
  <c r="AK20" i="80"/>
  <c r="AM20" i="80"/>
  <c r="AN20" i="80"/>
  <c r="AO20" i="80"/>
  <c r="AP20" i="80"/>
  <c r="B21" i="80"/>
  <c r="C21" i="80"/>
  <c r="E21" i="80"/>
  <c r="F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Z21" i="80"/>
  <c r="AA21" i="80"/>
  <c r="AB21" i="80"/>
  <c r="AC21" i="80"/>
  <c r="AD21" i="80"/>
  <c r="AE21" i="80"/>
  <c r="AJ21" i="80"/>
  <c r="AK21" i="80"/>
  <c r="AM21" i="80"/>
  <c r="AN21" i="80"/>
  <c r="AO21" i="80"/>
  <c r="AP21" i="80"/>
  <c r="B22" i="80"/>
  <c r="C22" i="80"/>
  <c r="E22" i="80"/>
  <c r="F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Z22" i="80"/>
  <c r="AA22" i="80"/>
  <c r="AB22" i="80"/>
  <c r="AC22" i="80"/>
  <c r="AD22" i="80"/>
  <c r="AE22" i="80"/>
  <c r="AJ22" i="80"/>
  <c r="AK22" i="80"/>
  <c r="AM22" i="80"/>
  <c r="AN22" i="80"/>
  <c r="AO22" i="80"/>
  <c r="AP22" i="80"/>
  <c r="B23" i="80"/>
  <c r="C23" i="80"/>
  <c r="E23" i="80"/>
  <c r="F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Z23" i="80"/>
  <c r="AA23" i="80"/>
  <c r="AB23" i="80"/>
  <c r="AC23" i="80"/>
  <c r="AD23" i="80"/>
  <c r="AE23" i="80"/>
  <c r="AJ23" i="80"/>
  <c r="AK23" i="80"/>
  <c r="AM23" i="80"/>
  <c r="AN23" i="80"/>
  <c r="AO23" i="80"/>
  <c r="AP23" i="80"/>
  <c r="B24" i="80"/>
  <c r="C24" i="80"/>
  <c r="E24" i="80"/>
  <c r="F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Z24" i="80"/>
  <c r="AA24" i="80"/>
  <c r="AB24" i="80"/>
  <c r="AC24" i="80"/>
  <c r="AD24" i="80"/>
  <c r="AE24" i="80"/>
  <c r="AJ24" i="80"/>
  <c r="AK24" i="80"/>
  <c r="AM24" i="80"/>
  <c r="AN24" i="80"/>
  <c r="AO24" i="80"/>
  <c r="AP24" i="80"/>
  <c r="B25" i="80"/>
  <c r="C25" i="80"/>
  <c r="E25" i="80"/>
  <c r="F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Z25" i="80"/>
  <c r="AA25" i="80"/>
  <c r="AB25" i="80"/>
  <c r="AC25" i="80"/>
  <c r="AD25" i="80"/>
  <c r="AE25" i="80"/>
  <c r="AJ25" i="80"/>
  <c r="AK25" i="80"/>
  <c r="AM25" i="80"/>
  <c r="AN25" i="80"/>
  <c r="AO25" i="80"/>
  <c r="AP25" i="80"/>
  <c r="B26" i="80"/>
  <c r="C26" i="80"/>
  <c r="E26" i="80"/>
  <c r="F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Z26" i="80"/>
  <c r="AA26" i="80"/>
  <c r="AB26" i="80"/>
  <c r="AC26" i="80"/>
  <c r="AD26" i="80"/>
  <c r="AE26" i="80"/>
  <c r="AJ26" i="80"/>
  <c r="AK26" i="80"/>
  <c r="AM26" i="80"/>
  <c r="AN26" i="80"/>
  <c r="AO26" i="80"/>
  <c r="AP26" i="80"/>
  <c r="B27" i="80"/>
  <c r="C27" i="80"/>
  <c r="E27" i="80"/>
  <c r="F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Z27" i="80"/>
  <c r="AA27" i="80"/>
  <c r="AB27" i="80"/>
  <c r="AC27" i="80"/>
  <c r="AD27" i="80"/>
  <c r="AE27" i="80"/>
  <c r="AJ27" i="80"/>
  <c r="AK27" i="80"/>
  <c r="AM27" i="80"/>
  <c r="AN27" i="80"/>
  <c r="AO27" i="80"/>
  <c r="AP27" i="80"/>
  <c r="B28" i="80"/>
  <c r="C28" i="80"/>
  <c r="E28" i="80"/>
  <c r="F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Z28" i="80"/>
  <c r="AA28" i="80"/>
  <c r="AB28" i="80"/>
  <c r="AC28" i="80"/>
  <c r="AD28" i="80"/>
  <c r="AE28" i="80"/>
  <c r="AJ28" i="80"/>
  <c r="AK28" i="80"/>
  <c r="AM28" i="80"/>
  <c r="AN28" i="80"/>
  <c r="AO28" i="80"/>
  <c r="AP28" i="80"/>
  <c r="B29" i="80"/>
  <c r="C29" i="80"/>
  <c r="E29" i="80"/>
  <c r="F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Z29" i="80"/>
  <c r="AA29" i="80"/>
  <c r="AB29" i="80"/>
  <c r="AC29" i="80"/>
  <c r="AD29" i="80"/>
  <c r="AE29" i="80"/>
  <c r="AJ29" i="80"/>
  <c r="AK29" i="80"/>
  <c r="AM29" i="80"/>
  <c r="AN29" i="80"/>
  <c r="AO29" i="80"/>
  <c r="AP29" i="80"/>
  <c r="B30" i="80"/>
  <c r="C30" i="80"/>
  <c r="E30" i="80"/>
  <c r="F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Z30" i="80"/>
  <c r="AA30" i="80"/>
  <c r="AB30" i="80"/>
  <c r="AC30" i="80"/>
  <c r="AD30" i="80"/>
  <c r="AE30" i="80"/>
  <c r="AJ30" i="80"/>
  <c r="AK30" i="80"/>
  <c r="AM30" i="80"/>
  <c r="AN30" i="80"/>
  <c r="AO30" i="80"/>
  <c r="AP30" i="80"/>
  <c r="B31" i="80"/>
  <c r="C31" i="80"/>
  <c r="E31" i="80"/>
  <c r="F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Z31" i="80"/>
  <c r="AA31" i="80"/>
  <c r="AB31" i="80"/>
  <c r="AC31" i="80"/>
  <c r="AD31" i="80"/>
  <c r="AE31" i="80"/>
  <c r="AF31" i="80"/>
  <c r="C70" i="113"/>
  <c r="C70" i="112"/>
  <c r="AG31" i="80"/>
  <c r="E70" i="113"/>
  <c r="F68" i="113"/>
  <c r="F69" i="113"/>
  <c r="F70" i="113"/>
  <c r="G69" i="113"/>
  <c r="G70" i="113"/>
  <c r="H68" i="113"/>
  <c r="H70" i="113"/>
  <c r="E70" i="112"/>
  <c r="F68" i="112"/>
  <c r="F69" i="112"/>
  <c r="F70" i="112"/>
  <c r="G69" i="112"/>
  <c r="G70" i="112"/>
  <c r="H68" i="112"/>
  <c r="H70" i="112"/>
  <c r="AH31" i="80"/>
  <c r="AJ31" i="80"/>
  <c r="AK31" i="80"/>
  <c r="AM31" i="80"/>
  <c r="AN31" i="80"/>
  <c r="AO31" i="80"/>
  <c r="AP31" i="80"/>
  <c r="B32" i="80"/>
  <c r="C32" i="80"/>
  <c r="E32" i="80"/>
  <c r="F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Z32" i="80"/>
  <c r="AA32" i="80"/>
  <c r="AB32" i="80"/>
  <c r="AC32" i="80"/>
  <c r="AD32" i="80"/>
  <c r="AE32" i="80"/>
  <c r="AF32" i="80"/>
  <c r="AG32" i="80"/>
  <c r="AH32" i="80"/>
  <c r="AJ32" i="80"/>
  <c r="AK32" i="80"/>
  <c r="AM32" i="80"/>
  <c r="AN32" i="80"/>
  <c r="AO32" i="80"/>
  <c r="AP32" i="80"/>
  <c r="AP3" i="80"/>
  <c r="AO3" i="80"/>
  <c r="AN3" i="80"/>
  <c r="AM3" i="80"/>
  <c r="AE3" i="80"/>
  <c r="AD3" i="80"/>
  <c r="AC3" i="80"/>
  <c r="AB3" i="80"/>
  <c r="AA3" i="80"/>
  <c r="Z3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F3" i="80"/>
  <c r="E3" i="80"/>
  <c r="S91" i="82"/>
  <c r="R91" i="82"/>
  <c r="Q91" i="82"/>
  <c r="P91" i="82"/>
  <c r="O91" i="82"/>
  <c r="N91" i="82"/>
  <c r="M91" i="82"/>
  <c r="L91" i="82"/>
  <c r="K91" i="82"/>
  <c r="S90" i="82"/>
  <c r="R90" i="82"/>
  <c r="Q90" i="82"/>
  <c r="P90" i="82"/>
  <c r="O90" i="82"/>
  <c r="N90" i="82"/>
  <c r="M90" i="82"/>
  <c r="L90" i="82"/>
  <c r="K90" i="82"/>
  <c r="S89" i="82"/>
  <c r="R89" i="82"/>
  <c r="Q89" i="82"/>
  <c r="P89" i="82"/>
  <c r="O89" i="82"/>
  <c r="N89" i="82"/>
  <c r="M89" i="82"/>
  <c r="L89" i="82"/>
  <c r="K89" i="82"/>
  <c r="S88" i="82"/>
  <c r="R88" i="82"/>
  <c r="Q88" i="82"/>
  <c r="P88" i="82"/>
  <c r="O88" i="82"/>
  <c r="N88" i="82"/>
  <c r="M88" i="82"/>
  <c r="L88" i="82"/>
  <c r="K88" i="82"/>
  <c r="S87" i="82"/>
  <c r="R87" i="82"/>
  <c r="Q87" i="82"/>
  <c r="P87" i="82"/>
  <c r="O87" i="82"/>
  <c r="N87" i="82"/>
  <c r="M87" i="82"/>
  <c r="L87" i="82"/>
  <c r="K87" i="82"/>
  <c r="S86" i="82"/>
  <c r="R86" i="82"/>
  <c r="Q86" i="82"/>
  <c r="P86" i="82"/>
  <c r="O86" i="82"/>
  <c r="N86" i="82"/>
  <c r="M86" i="82"/>
  <c r="L86" i="82"/>
  <c r="K86" i="82"/>
  <c r="S85" i="82"/>
  <c r="R85" i="82"/>
  <c r="Q85" i="82"/>
  <c r="P85" i="82"/>
  <c r="O85" i="82"/>
  <c r="N85" i="82"/>
  <c r="M85" i="82"/>
  <c r="L85" i="82"/>
  <c r="K85" i="82"/>
  <c r="S84" i="82"/>
  <c r="R84" i="82"/>
  <c r="Q84" i="82"/>
  <c r="P84" i="82"/>
  <c r="O84" i="82"/>
  <c r="N84" i="82"/>
  <c r="M84" i="82"/>
  <c r="L84" i="82"/>
  <c r="K84" i="82"/>
  <c r="S83" i="82"/>
  <c r="R83" i="82"/>
  <c r="Q83" i="82"/>
  <c r="P83" i="82"/>
  <c r="O83" i="82"/>
  <c r="N83" i="82"/>
  <c r="M83" i="82"/>
  <c r="L83" i="82"/>
  <c r="K83" i="82"/>
  <c r="S82" i="82"/>
  <c r="R82" i="82"/>
  <c r="Q82" i="82"/>
  <c r="P82" i="82"/>
  <c r="O82" i="82"/>
  <c r="N82" i="82"/>
  <c r="M82" i="82"/>
  <c r="L82" i="82"/>
  <c r="K82" i="82"/>
  <c r="S81" i="82"/>
  <c r="R81" i="82"/>
  <c r="Q81" i="82"/>
  <c r="P81" i="82"/>
  <c r="O81" i="82"/>
  <c r="N81" i="82"/>
  <c r="M81" i="82"/>
  <c r="L81" i="82"/>
  <c r="K81" i="82"/>
  <c r="AF80" i="82"/>
  <c r="AE80" i="82"/>
  <c r="AD80" i="82"/>
  <c r="AC80" i="82"/>
  <c r="AB80" i="82"/>
  <c r="AA80" i="82"/>
  <c r="Z80" i="82"/>
  <c r="Y80" i="82"/>
  <c r="V80" i="82"/>
  <c r="W80" i="82"/>
  <c r="X80" i="82"/>
  <c r="S80" i="82"/>
  <c r="R80" i="82"/>
  <c r="Q80" i="82"/>
  <c r="P80" i="82"/>
  <c r="O80" i="82"/>
  <c r="N80" i="82"/>
  <c r="M80" i="82"/>
  <c r="L80" i="82"/>
  <c r="K80" i="82"/>
  <c r="AF79" i="82"/>
  <c r="AE79" i="82"/>
  <c r="AD79" i="82"/>
  <c r="AC79" i="82"/>
  <c r="AB79" i="82"/>
  <c r="AA79" i="82"/>
  <c r="Z79" i="82"/>
  <c r="Y79" i="82"/>
  <c r="V79" i="82"/>
  <c r="W79" i="82"/>
  <c r="X79" i="82"/>
  <c r="S79" i="82"/>
  <c r="R79" i="82"/>
  <c r="Q79" i="82"/>
  <c r="P79" i="82"/>
  <c r="O79" i="82"/>
  <c r="N79" i="82"/>
  <c r="M79" i="82"/>
  <c r="L79" i="82"/>
  <c r="K79" i="82"/>
  <c r="AF78" i="82"/>
  <c r="AE78" i="82"/>
  <c r="AD78" i="82"/>
  <c r="AC78" i="82"/>
  <c r="AB78" i="82"/>
  <c r="AA78" i="82"/>
  <c r="Z78" i="82"/>
  <c r="Y78" i="82"/>
  <c r="V78" i="82"/>
  <c r="W78" i="82"/>
  <c r="X78" i="82"/>
  <c r="S78" i="82"/>
  <c r="R78" i="82"/>
  <c r="Q78" i="82"/>
  <c r="P78" i="82"/>
  <c r="O78" i="82"/>
  <c r="N78" i="82"/>
  <c r="M78" i="82"/>
  <c r="L78" i="82"/>
  <c r="K78" i="82"/>
  <c r="AF77" i="82"/>
  <c r="AE77" i="82"/>
  <c r="AD77" i="82"/>
  <c r="AC77" i="82"/>
  <c r="AB77" i="82"/>
  <c r="AA77" i="82"/>
  <c r="Z77" i="82"/>
  <c r="Y77" i="82"/>
  <c r="V77" i="82"/>
  <c r="W77" i="82"/>
  <c r="X77" i="82"/>
  <c r="S77" i="82"/>
  <c r="R77" i="82"/>
  <c r="Q77" i="82"/>
  <c r="P77" i="82"/>
  <c r="O77" i="82"/>
  <c r="N77" i="82"/>
  <c r="M77" i="82"/>
  <c r="L77" i="82"/>
  <c r="K77" i="82"/>
  <c r="AF76" i="82"/>
  <c r="AE76" i="82"/>
  <c r="AD76" i="82"/>
  <c r="AC76" i="82"/>
  <c r="AB76" i="82"/>
  <c r="AA76" i="82"/>
  <c r="Z76" i="82"/>
  <c r="Y76" i="82"/>
  <c r="V76" i="82"/>
  <c r="W76" i="82"/>
  <c r="X76" i="82"/>
  <c r="S76" i="82"/>
  <c r="R76" i="82"/>
  <c r="Q76" i="82"/>
  <c r="P76" i="82"/>
  <c r="O76" i="82"/>
  <c r="N76" i="82"/>
  <c r="M76" i="82"/>
  <c r="L76" i="82"/>
  <c r="K76" i="82"/>
  <c r="AF75" i="82"/>
  <c r="AE75" i="82"/>
  <c r="AD75" i="82"/>
  <c r="AC75" i="82"/>
  <c r="AB75" i="82"/>
  <c r="AA75" i="82"/>
  <c r="Z75" i="82"/>
  <c r="Y75" i="82"/>
  <c r="V75" i="82"/>
  <c r="W75" i="82"/>
  <c r="X75" i="82"/>
  <c r="S75" i="82"/>
  <c r="R75" i="82"/>
  <c r="Q75" i="82"/>
  <c r="P75" i="82"/>
  <c r="O75" i="82"/>
  <c r="N75" i="82"/>
  <c r="M75" i="82"/>
  <c r="L75" i="82"/>
  <c r="K75" i="82"/>
  <c r="AF74" i="82"/>
  <c r="AE74" i="82"/>
  <c r="AD74" i="82"/>
  <c r="AC74" i="82"/>
  <c r="AB74" i="82"/>
  <c r="AA74" i="82"/>
  <c r="Z74" i="82"/>
  <c r="Y74" i="82"/>
  <c r="V74" i="82"/>
  <c r="W74" i="82"/>
  <c r="X74" i="82"/>
  <c r="S74" i="82"/>
  <c r="R74" i="82"/>
  <c r="Q74" i="82"/>
  <c r="P74" i="82"/>
  <c r="O74" i="82"/>
  <c r="N74" i="82"/>
  <c r="M74" i="82"/>
  <c r="L74" i="82"/>
  <c r="K74" i="82"/>
  <c r="AF73" i="82"/>
  <c r="AE73" i="82"/>
  <c r="AD73" i="82"/>
  <c r="AC73" i="82"/>
  <c r="AB73" i="82"/>
  <c r="AA73" i="82"/>
  <c r="Z73" i="82"/>
  <c r="Y73" i="82"/>
  <c r="V73" i="82"/>
  <c r="W73" i="82"/>
  <c r="X73" i="82"/>
  <c r="S73" i="82"/>
  <c r="R73" i="82"/>
  <c r="Q73" i="82"/>
  <c r="P73" i="82"/>
  <c r="O73" i="82"/>
  <c r="N73" i="82"/>
  <c r="M73" i="82"/>
  <c r="L73" i="82"/>
  <c r="K73" i="82"/>
  <c r="AF72" i="82"/>
  <c r="AE72" i="82"/>
  <c r="AD72" i="82"/>
  <c r="AC72" i="82"/>
  <c r="AB72" i="82"/>
  <c r="AA72" i="82"/>
  <c r="Z72" i="82"/>
  <c r="Y72" i="82"/>
  <c r="V72" i="82"/>
  <c r="W72" i="82"/>
  <c r="X72" i="82"/>
  <c r="S72" i="82"/>
  <c r="R72" i="82"/>
  <c r="Q72" i="82"/>
  <c r="P72" i="82"/>
  <c r="O72" i="82"/>
  <c r="N72" i="82"/>
  <c r="M72" i="82"/>
  <c r="L72" i="82"/>
  <c r="K72" i="82"/>
  <c r="AF71" i="82"/>
  <c r="AE71" i="82"/>
  <c r="AD71" i="82"/>
  <c r="AC71" i="82"/>
  <c r="AB71" i="82"/>
  <c r="AA71" i="82"/>
  <c r="Z71" i="82"/>
  <c r="Y71" i="82"/>
  <c r="V71" i="82"/>
  <c r="W71" i="82"/>
  <c r="X71" i="82"/>
  <c r="S71" i="82"/>
  <c r="R71" i="82"/>
  <c r="Q71" i="82"/>
  <c r="P71" i="82"/>
  <c r="O71" i="82"/>
  <c r="N71" i="82"/>
  <c r="M71" i="82"/>
  <c r="L71" i="82"/>
  <c r="K71" i="82"/>
  <c r="AF70" i="82"/>
  <c r="AE70" i="82"/>
  <c r="AD70" i="82"/>
  <c r="AC70" i="82"/>
  <c r="AB70" i="82"/>
  <c r="AA70" i="82"/>
  <c r="Z70" i="82"/>
  <c r="Y70" i="82"/>
  <c r="V70" i="82"/>
  <c r="W70" i="82"/>
  <c r="X70" i="82"/>
  <c r="S70" i="82"/>
  <c r="R70" i="82"/>
  <c r="Q70" i="82"/>
  <c r="P70" i="82"/>
  <c r="O70" i="82"/>
  <c r="N70" i="82"/>
  <c r="M70" i="82"/>
  <c r="L70" i="82"/>
  <c r="K70" i="82"/>
  <c r="AF69" i="82"/>
  <c r="AE69" i="82"/>
  <c r="AD69" i="82"/>
  <c r="AC69" i="82"/>
  <c r="AB69" i="82"/>
  <c r="AA69" i="82"/>
  <c r="Z69" i="82"/>
  <c r="Y69" i="82"/>
  <c r="V69" i="82"/>
  <c r="W69" i="82"/>
  <c r="X69" i="82"/>
  <c r="S69" i="82"/>
  <c r="R69" i="82"/>
  <c r="Q69" i="82"/>
  <c r="P69" i="82"/>
  <c r="O69" i="82"/>
  <c r="N69" i="82"/>
  <c r="M69" i="82"/>
  <c r="L69" i="82"/>
  <c r="K69" i="82"/>
  <c r="AF68" i="82"/>
  <c r="AE68" i="82"/>
  <c r="AD68" i="82"/>
  <c r="AC68" i="82"/>
  <c r="AB68" i="82"/>
  <c r="AA68" i="82"/>
  <c r="Z68" i="82"/>
  <c r="Y68" i="82"/>
  <c r="V68" i="82"/>
  <c r="W68" i="82"/>
  <c r="X68" i="82"/>
  <c r="S68" i="82"/>
  <c r="R68" i="82"/>
  <c r="Q68" i="82"/>
  <c r="P68" i="82"/>
  <c r="O68" i="82"/>
  <c r="N68" i="82"/>
  <c r="M68" i="82"/>
  <c r="L68" i="82"/>
  <c r="K68" i="82"/>
  <c r="AF67" i="82"/>
  <c r="AE67" i="82"/>
  <c r="AD67" i="82"/>
  <c r="AC67" i="82"/>
  <c r="AB67" i="82"/>
  <c r="AA67" i="82"/>
  <c r="Z67" i="82"/>
  <c r="Y67" i="82"/>
  <c r="V67" i="82"/>
  <c r="W67" i="82"/>
  <c r="X67" i="82"/>
  <c r="S67" i="82"/>
  <c r="R67" i="82"/>
  <c r="Q67" i="82"/>
  <c r="P67" i="82"/>
  <c r="O67" i="82"/>
  <c r="N67" i="82"/>
  <c r="M67" i="82"/>
  <c r="L67" i="82"/>
  <c r="K67" i="82"/>
  <c r="AF66" i="82"/>
  <c r="AE66" i="82"/>
  <c r="AD66" i="82"/>
  <c r="AC66" i="82"/>
  <c r="AB66" i="82"/>
  <c r="AA66" i="82"/>
  <c r="Z66" i="82"/>
  <c r="Y66" i="82"/>
  <c r="V66" i="82"/>
  <c r="W66" i="82"/>
  <c r="X66" i="82"/>
  <c r="S66" i="82"/>
  <c r="R66" i="82"/>
  <c r="Q66" i="82"/>
  <c r="P66" i="82"/>
  <c r="O66" i="82"/>
  <c r="N66" i="82"/>
  <c r="M66" i="82"/>
  <c r="L66" i="82"/>
  <c r="K66" i="82"/>
  <c r="AF65" i="82"/>
  <c r="AE65" i="82"/>
  <c r="AD65" i="82"/>
  <c r="AC65" i="82"/>
  <c r="AB65" i="82"/>
  <c r="AA65" i="82"/>
  <c r="Z65" i="82"/>
  <c r="Y65" i="82"/>
  <c r="V65" i="82"/>
  <c r="W65" i="82"/>
  <c r="X65" i="82"/>
  <c r="S65" i="82"/>
  <c r="R65" i="82"/>
  <c r="Q65" i="82"/>
  <c r="P65" i="82"/>
  <c r="O65" i="82"/>
  <c r="N65" i="82"/>
  <c r="M65" i="82"/>
  <c r="L65" i="82"/>
  <c r="K65" i="82"/>
  <c r="AF64" i="82"/>
  <c r="AE64" i="82"/>
  <c r="AD64" i="82"/>
  <c r="AC64" i="82"/>
  <c r="AB64" i="82"/>
  <c r="AA64" i="82"/>
  <c r="Z64" i="82"/>
  <c r="Y64" i="82"/>
  <c r="V64" i="82"/>
  <c r="W64" i="82"/>
  <c r="X64" i="82"/>
  <c r="S64" i="82"/>
  <c r="R64" i="82"/>
  <c r="Q64" i="82"/>
  <c r="P64" i="82"/>
  <c r="O64" i="82"/>
  <c r="N64" i="82"/>
  <c r="M64" i="82"/>
  <c r="L64" i="82"/>
  <c r="K64" i="82"/>
  <c r="AF63" i="82"/>
  <c r="AE63" i="82"/>
  <c r="AD63" i="82"/>
  <c r="AC63" i="82"/>
  <c r="AB63" i="82"/>
  <c r="AA63" i="82"/>
  <c r="Z63" i="82"/>
  <c r="Y63" i="82"/>
  <c r="V63" i="82"/>
  <c r="W63" i="82"/>
  <c r="X63" i="82"/>
  <c r="S63" i="82"/>
  <c r="R63" i="82"/>
  <c r="Q63" i="82"/>
  <c r="P63" i="82"/>
  <c r="O63" i="82"/>
  <c r="N63" i="82"/>
  <c r="M63" i="82"/>
  <c r="L63" i="82"/>
  <c r="K63" i="82"/>
  <c r="AF62" i="82"/>
  <c r="AE62" i="82"/>
  <c r="AD62" i="82"/>
  <c r="AC62" i="82"/>
  <c r="AB62" i="82"/>
  <c r="AA62" i="82"/>
  <c r="Z62" i="82"/>
  <c r="Y62" i="82"/>
  <c r="V62" i="82"/>
  <c r="W62" i="82"/>
  <c r="X62" i="82"/>
  <c r="S62" i="82"/>
  <c r="R62" i="82"/>
  <c r="Q62" i="82"/>
  <c r="P62" i="82"/>
  <c r="O62" i="82"/>
  <c r="N62" i="82"/>
  <c r="M62" i="82"/>
  <c r="L62" i="82"/>
  <c r="K62" i="82"/>
  <c r="AF61" i="82"/>
  <c r="AE61" i="82"/>
  <c r="AD61" i="82"/>
  <c r="AC61" i="82"/>
  <c r="AB61" i="82"/>
  <c r="AA61" i="82"/>
  <c r="Z61" i="82"/>
  <c r="Y61" i="82"/>
  <c r="V61" i="82"/>
  <c r="W61" i="82"/>
  <c r="X61" i="82"/>
  <c r="S61" i="82"/>
  <c r="R61" i="82"/>
  <c r="Q61" i="82"/>
  <c r="P61" i="82"/>
  <c r="O61" i="82"/>
  <c r="N61" i="82"/>
  <c r="M61" i="82"/>
  <c r="L61" i="82"/>
  <c r="K61" i="82"/>
  <c r="AF60" i="82"/>
  <c r="AE60" i="82"/>
  <c r="AD60" i="82"/>
  <c r="AC60" i="82"/>
  <c r="AB60" i="82"/>
  <c r="AA60" i="82"/>
  <c r="Z60" i="82"/>
  <c r="Y60" i="82"/>
  <c r="V60" i="82"/>
  <c r="W60" i="82"/>
  <c r="X60" i="82"/>
  <c r="S60" i="82"/>
  <c r="R60" i="82"/>
  <c r="Q60" i="82"/>
  <c r="P60" i="82"/>
  <c r="O60" i="82"/>
  <c r="N60" i="82"/>
  <c r="M60" i="82"/>
  <c r="L60" i="82"/>
  <c r="K60" i="82"/>
  <c r="AF59" i="82"/>
  <c r="AE59" i="82"/>
  <c r="AD59" i="82"/>
  <c r="AC59" i="82"/>
  <c r="AB59" i="82"/>
  <c r="AA59" i="82"/>
  <c r="Z59" i="82"/>
  <c r="Y59" i="82"/>
  <c r="V59" i="82"/>
  <c r="W59" i="82"/>
  <c r="X59" i="82"/>
  <c r="S59" i="82"/>
  <c r="R59" i="82"/>
  <c r="Q59" i="82"/>
  <c r="P59" i="82"/>
  <c r="O59" i="82"/>
  <c r="N59" i="82"/>
  <c r="M59" i="82"/>
  <c r="L59" i="82"/>
  <c r="K59" i="82"/>
  <c r="AF58" i="82"/>
  <c r="AE58" i="82"/>
  <c r="AD58" i="82"/>
  <c r="AC58" i="82"/>
  <c r="AB58" i="82"/>
  <c r="AA58" i="82"/>
  <c r="Z58" i="82"/>
  <c r="Y58" i="82"/>
  <c r="V58" i="82"/>
  <c r="W58" i="82"/>
  <c r="X58" i="82"/>
  <c r="S58" i="82"/>
  <c r="R58" i="82"/>
  <c r="Q58" i="82"/>
  <c r="P58" i="82"/>
  <c r="O58" i="82"/>
  <c r="N58" i="82"/>
  <c r="M58" i="82"/>
  <c r="L58" i="82"/>
  <c r="K58" i="82"/>
  <c r="AF57" i="82"/>
  <c r="AE57" i="82"/>
  <c r="AD57" i="82"/>
  <c r="AC57" i="82"/>
  <c r="AB57" i="82"/>
  <c r="AA57" i="82"/>
  <c r="Z57" i="82"/>
  <c r="Y57" i="82"/>
  <c r="V57" i="82"/>
  <c r="W57" i="82"/>
  <c r="X57" i="82"/>
  <c r="S57" i="82"/>
  <c r="R57" i="82"/>
  <c r="Q57" i="82"/>
  <c r="P57" i="82"/>
  <c r="O57" i="82"/>
  <c r="N57" i="82"/>
  <c r="M57" i="82"/>
  <c r="L57" i="82"/>
  <c r="K57" i="82"/>
  <c r="AF56" i="82"/>
  <c r="AE56" i="82"/>
  <c r="AD56" i="82"/>
  <c r="AC56" i="82"/>
  <c r="AB56" i="82"/>
  <c r="AA56" i="82"/>
  <c r="Z56" i="82"/>
  <c r="Y56" i="82"/>
  <c r="V56" i="82"/>
  <c r="W56" i="82"/>
  <c r="X56" i="82"/>
  <c r="S56" i="82"/>
  <c r="R56" i="82"/>
  <c r="Q56" i="82"/>
  <c r="P56" i="82"/>
  <c r="O56" i="82"/>
  <c r="N56" i="82"/>
  <c r="M56" i="82"/>
  <c r="L56" i="82"/>
  <c r="K56" i="82"/>
  <c r="AF55" i="82"/>
  <c r="AE55" i="82"/>
  <c r="AD55" i="82"/>
  <c r="AC55" i="82"/>
  <c r="AB55" i="82"/>
  <c r="AA55" i="82"/>
  <c r="Z55" i="82"/>
  <c r="Y55" i="82"/>
  <c r="V55" i="82"/>
  <c r="W55" i="82"/>
  <c r="X55" i="82"/>
  <c r="S55" i="82"/>
  <c r="R55" i="82"/>
  <c r="Q55" i="82"/>
  <c r="P55" i="82"/>
  <c r="O55" i="82"/>
  <c r="N55" i="82"/>
  <c r="M55" i="82"/>
  <c r="L55" i="82"/>
  <c r="K55" i="82"/>
  <c r="AF54" i="82"/>
  <c r="AE54" i="82"/>
  <c r="AD54" i="82"/>
  <c r="AC54" i="82"/>
  <c r="AB54" i="82"/>
  <c r="AA54" i="82"/>
  <c r="Z54" i="82"/>
  <c r="Y54" i="82"/>
  <c r="V54" i="82"/>
  <c r="W54" i="82"/>
  <c r="X54" i="82"/>
  <c r="S54" i="82"/>
  <c r="R54" i="82"/>
  <c r="Q54" i="82"/>
  <c r="P54" i="82"/>
  <c r="O54" i="82"/>
  <c r="N54" i="82"/>
  <c r="M54" i="82"/>
  <c r="L54" i="82"/>
  <c r="K54" i="82"/>
  <c r="AF53" i="82"/>
  <c r="AE53" i="82"/>
  <c r="AD53" i="82"/>
  <c r="AC53" i="82"/>
  <c r="AB53" i="82"/>
  <c r="AA53" i="82"/>
  <c r="Z53" i="82"/>
  <c r="Y53" i="82"/>
  <c r="V53" i="82"/>
  <c r="W53" i="82"/>
  <c r="X53" i="82"/>
  <c r="S53" i="82"/>
  <c r="R53" i="82"/>
  <c r="Q53" i="82"/>
  <c r="P53" i="82"/>
  <c r="O53" i="82"/>
  <c r="N53" i="82"/>
  <c r="M53" i="82"/>
  <c r="L53" i="82"/>
  <c r="K53" i="82"/>
  <c r="Y52" i="82"/>
  <c r="V52" i="82"/>
  <c r="W52" i="82"/>
  <c r="X52" i="82"/>
  <c r="AG52" i="82"/>
  <c r="AF52" i="82"/>
  <c r="AE52" i="82"/>
  <c r="AD52" i="82"/>
  <c r="AC52" i="82"/>
  <c r="AB52" i="82"/>
  <c r="AA52" i="82"/>
  <c r="Z52" i="82"/>
  <c r="S52" i="82"/>
  <c r="R52" i="82"/>
  <c r="Q52" i="82"/>
  <c r="P52" i="82"/>
  <c r="O52" i="82"/>
  <c r="N52" i="82"/>
  <c r="M52" i="82"/>
  <c r="L52" i="82"/>
  <c r="K52" i="82"/>
  <c r="AG2" i="80"/>
  <c r="AK2" i="80"/>
  <c r="AJ2" i="80"/>
  <c r="AF2" i="80"/>
  <c r="AE2" i="80"/>
  <c r="AD2" i="80"/>
  <c r="AC2" i="80"/>
  <c r="AA2" i="80"/>
  <c r="Z2" i="80"/>
  <c r="X2" i="80"/>
  <c r="W2" i="80"/>
  <c r="U2" i="80"/>
  <c r="T2" i="80"/>
  <c r="R2" i="80"/>
  <c r="Q2" i="80"/>
  <c r="O2" i="80"/>
  <c r="N2" i="80"/>
  <c r="L2" i="80"/>
  <c r="K2" i="80"/>
  <c r="I2" i="80"/>
  <c r="G2" i="80"/>
  <c r="E2" i="80"/>
  <c r="D2" i="80"/>
  <c r="C2" i="80"/>
  <c r="B2" i="80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18" i="82"/>
  <c r="C18" i="82"/>
  <c r="B19" i="82"/>
  <c r="B20" i="82"/>
  <c r="E20" i="82"/>
  <c r="F18" i="82"/>
  <c r="C19" i="82"/>
  <c r="F19" i="82"/>
  <c r="C20" i="82"/>
  <c r="F20" i="82"/>
  <c r="C68" i="82"/>
  <c r="B69" i="82"/>
  <c r="B70" i="82"/>
  <c r="E70" i="82"/>
  <c r="F68" i="82"/>
  <c r="C69" i="82"/>
  <c r="F69" i="82"/>
  <c r="C70" i="82"/>
  <c r="F70" i="82"/>
  <c r="G69" i="82"/>
  <c r="G70" i="82"/>
  <c r="H68" i="82"/>
  <c r="H70" i="82"/>
  <c r="B92" i="82"/>
  <c r="G92" i="82"/>
  <c r="A68" i="84"/>
  <c r="B68" i="84"/>
  <c r="C68" i="84"/>
  <c r="B69" i="84"/>
  <c r="B70" i="84"/>
  <c r="E70" i="84"/>
  <c r="F68" i="84"/>
  <c r="C69" i="84"/>
  <c r="F69" i="84"/>
  <c r="C70" i="84"/>
  <c r="F70" i="84"/>
  <c r="G69" i="84"/>
  <c r="G70" i="84"/>
  <c r="H68" i="84"/>
  <c r="H70" i="84"/>
  <c r="B92" i="84"/>
  <c r="G92" i="84"/>
  <c r="A68" i="85"/>
  <c r="B68" i="85"/>
  <c r="C68" i="85"/>
  <c r="B69" i="85"/>
  <c r="B70" i="85"/>
  <c r="E70" i="85"/>
  <c r="F68" i="85"/>
  <c r="C69" i="85"/>
  <c r="F69" i="85"/>
  <c r="C70" i="85"/>
  <c r="F70" i="85"/>
  <c r="G69" i="85"/>
  <c r="G70" i="85"/>
  <c r="H68" i="85"/>
  <c r="H70" i="85"/>
  <c r="B92" i="85"/>
  <c r="G92" i="85"/>
  <c r="A68" i="86"/>
  <c r="B68" i="86"/>
  <c r="B69" i="86"/>
  <c r="B70" i="86"/>
  <c r="C70" i="86"/>
  <c r="AG3" i="80"/>
  <c r="AJ3" i="80"/>
  <c r="AK3" i="80"/>
  <c r="AF3" i="80"/>
  <c r="E70" i="86"/>
  <c r="F68" i="86"/>
  <c r="F69" i="86"/>
  <c r="F70" i="86"/>
  <c r="G69" i="86"/>
  <c r="G70" i="86"/>
  <c r="H68" i="86"/>
  <c r="H70" i="86"/>
  <c r="AH3" i="80"/>
  <c r="B92" i="86"/>
  <c r="BD3" i="80"/>
  <c r="G92" i="86"/>
  <c r="BF3" i="80"/>
  <c r="C68" i="86"/>
  <c r="C69" i="86"/>
  <c r="A68" i="87"/>
  <c r="B68" i="87"/>
  <c r="B69" i="87"/>
  <c r="B70" i="87"/>
  <c r="C70" i="87"/>
  <c r="AG4" i="80"/>
  <c r="AK4" i="80"/>
  <c r="AF4" i="80"/>
  <c r="E70" i="87"/>
  <c r="F68" i="87"/>
  <c r="F69" i="87"/>
  <c r="F70" i="87"/>
  <c r="G69" i="87"/>
  <c r="G70" i="87"/>
  <c r="H68" i="87"/>
  <c r="H70" i="87"/>
  <c r="AH4" i="80"/>
  <c r="B92" i="87"/>
  <c r="G92" i="87"/>
  <c r="BF4" i="80"/>
  <c r="BD4" i="80"/>
  <c r="C68" i="87"/>
  <c r="C69" i="87"/>
  <c r="A68" i="88"/>
  <c r="B68" i="88"/>
  <c r="B69" i="88"/>
  <c r="B70" i="88"/>
  <c r="C70" i="88"/>
  <c r="AG5" i="80"/>
  <c r="AK5" i="80"/>
  <c r="E70" i="88"/>
  <c r="F68" i="88"/>
  <c r="F69" i="88"/>
  <c r="F70" i="88"/>
  <c r="G69" i="88"/>
  <c r="G70" i="88"/>
  <c r="H68" i="88"/>
  <c r="H70" i="88"/>
  <c r="AH5" i="80"/>
  <c r="AF5" i="80"/>
  <c r="B92" i="88"/>
  <c r="G92" i="88"/>
  <c r="BF5" i="80"/>
  <c r="BD5" i="80"/>
  <c r="C68" i="88"/>
  <c r="C69" i="88"/>
  <c r="A68" i="89"/>
  <c r="B68" i="89"/>
  <c r="B69" i="89"/>
  <c r="B70" i="89"/>
  <c r="E70" i="89"/>
  <c r="F68" i="89"/>
  <c r="F69" i="89"/>
  <c r="F70" i="89"/>
  <c r="G69" i="89"/>
  <c r="G70" i="89"/>
  <c r="H68" i="89"/>
  <c r="H70" i="89"/>
  <c r="AH6" i="80"/>
  <c r="C70" i="89"/>
  <c r="AG6" i="80"/>
  <c r="AF6" i="80"/>
  <c r="B92" i="89"/>
  <c r="G92" i="89"/>
  <c r="BF6" i="80"/>
  <c r="BD6" i="80"/>
  <c r="C68" i="89"/>
  <c r="C69" i="89"/>
  <c r="A68" i="90"/>
  <c r="B68" i="90"/>
  <c r="B69" i="90"/>
  <c r="B70" i="90"/>
  <c r="E70" i="90"/>
  <c r="F68" i="90"/>
  <c r="F69" i="90"/>
  <c r="F70" i="90"/>
  <c r="G69" i="90"/>
  <c r="G70" i="90"/>
  <c r="H68" i="90"/>
  <c r="H70" i="90"/>
  <c r="AH7" i="80"/>
  <c r="C70" i="90"/>
  <c r="AG7" i="80"/>
  <c r="AF7" i="80"/>
  <c r="B92" i="90"/>
  <c r="G92" i="90"/>
  <c r="BF7" i="80"/>
  <c r="BD7" i="80"/>
  <c r="C68" i="90"/>
  <c r="C69" i="90"/>
  <c r="A68" i="91"/>
  <c r="B68" i="91"/>
  <c r="B69" i="91"/>
  <c r="B70" i="91"/>
  <c r="E70" i="91"/>
  <c r="F68" i="91"/>
  <c r="F69" i="91"/>
  <c r="F70" i="91"/>
  <c r="G69" i="91"/>
  <c r="G70" i="91"/>
  <c r="H68" i="91"/>
  <c r="H70" i="91"/>
  <c r="AH8" i="80"/>
  <c r="C70" i="91"/>
  <c r="AG8" i="80"/>
  <c r="AF8" i="80"/>
  <c r="B92" i="91"/>
  <c r="G92" i="91"/>
  <c r="BF8" i="80"/>
  <c r="BD8" i="80"/>
  <c r="C68" i="91"/>
  <c r="C69" i="91"/>
  <c r="A68" i="92"/>
  <c r="B68" i="92"/>
  <c r="B69" i="92"/>
  <c r="B70" i="92"/>
  <c r="E70" i="92"/>
  <c r="F68" i="92"/>
  <c r="F69" i="92"/>
  <c r="F70" i="92"/>
  <c r="G69" i="92"/>
  <c r="G70" i="92"/>
  <c r="H68" i="92"/>
  <c r="H70" i="92"/>
  <c r="AH9" i="80"/>
  <c r="C70" i="92"/>
  <c r="AG9" i="80"/>
  <c r="AF9" i="80"/>
  <c r="B92" i="92"/>
  <c r="G92" i="92"/>
  <c r="BF9" i="80"/>
  <c r="BD9" i="80"/>
  <c r="C68" i="92"/>
  <c r="C69" i="92"/>
  <c r="A68" i="93"/>
  <c r="B68" i="93"/>
  <c r="B69" i="93"/>
  <c r="B70" i="93"/>
  <c r="E70" i="93"/>
  <c r="F68" i="93"/>
  <c r="F69" i="93"/>
  <c r="F70" i="93"/>
  <c r="G69" i="93"/>
  <c r="G70" i="93"/>
  <c r="H68" i="93"/>
  <c r="H70" i="93"/>
  <c r="AH10" i="80"/>
  <c r="C70" i="93"/>
  <c r="AG10" i="80"/>
  <c r="AF10" i="80"/>
  <c r="B92" i="93"/>
  <c r="G92" i="93"/>
  <c r="BF10" i="80"/>
  <c r="BD10" i="80"/>
  <c r="C68" i="93"/>
  <c r="C69" i="93"/>
  <c r="A68" i="94"/>
  <c r="B68" i="94"/>
  <c r="B69" i="94"/>
  <c r="B70" i="94"/>
  <c r="E70" i="94"/>
  <c r="F68" i="94"/>
  <c r="F69" i="94"/>
  <c r="F70" i="94"/>
  <c r="G69" i="94"/>
  <c r="G70" i="94"/>
  <c r="H68" i="94"/>
  <c r="H70" i="94"/>
  <c r="AH11" i="80"/>
  <c r="C70" i="94"/>
  <c r="AG11" i="80"/>
  <c r="AF11" i="80"/>
  <c r="B92" i="94"/>
  <c r="G92" i="94"/>
  <c r="BF11" i="80"/>
  <c r="BD11" i="80"/>
  <c r="C68" i="94"/>
  <c r="C69" i="94"/>
  <c r="A68" i="95"/>
  <c r="B68" i="95"/>
  <c r="B69" i="95"/>
  <c r="B70" i="95"/>
  <c r="E70" i="95"/>
  <c r="F68" i="95"/>
  <c r="F69" i="95"/>
  <c r="F70" i="95"/>
  <c r="G69" i="95"/>
  <c r="G70" i="95"/>
  <c r="H68" i="95"/>
  <c r="H70" i="95"/>
  <c r="AH12" i="80"/>
  <c r="C70" i="95"/>
  <c r="AG12" i="80"/>
  <c r="AF12" i="80"/>
  <c r="B92" i="95"/>
  <c r="G92" i="95"/>
  <c r="BF12" i="80"/>
  <c r="BD12" i="80"/>
  <c r="C68" i="95"/>
  <c r="C69" i="95"/>
  <c r="A68" i="96"/>
  <c r="B68" i="96"/>
  <c r="B69" i="96"/>
  <c r="B70" i="96"/>
  <c r="E70" i="96"/>
  <c r="F68" i="96"/>
  <c r="F69" i="96"/>
  <c r="F70" i="96"/>
  <c r="G69" i="96"/>
  <c r="G70" i="96"/>
  <c r="H68" i="96"/>
  <c r="H70" i="96"/>
  <c r="AH13" i="80"/>
  <c r="C70" i="96"/>
  <c r="AG13" i="80"/>
  <c r="AF13" i="80"/>
  <c r="B92" i="96"/>
  <c r="G92" i="96"/>
  <c r="BF13" i="80"/>
  <c r="BD13" i="80"/>
  <c r="C68" i="96"/>
  <c r="C69" i="96"/>
  <c r="A68" i="97"/>
  <c r="B68" i="97"/>
  <c r="B69" i="97"/>
  <c r="B70" i="97"/>
  <c r="E70" i="97"/>
  <c r="F68" i="97"/>
  <c r="F69" i="97"/>
  <c r="F70" i="97"/>
  <c r="G69" i="97"/>
  <c r="G70" i="97"/>
  <c r="H68" i="97"/>
  <c r="H70" i="97"/>
  <c r="AH14" i="80"/>
  <c r="C70" i="97"/>
  <c r="AG14" i="80"/>
  <c r="AF14" i="80"/>
  <c r="B92" i="97"/>
  <c r="G92" i="97"/>
  <c r="BF14" i="80"/>
  <c r="BD14" i="80"/>
  <c r="C68" i="97"/>
  <c r="C69" i="97"/>
  <c r="A68" i="98"/>
  <c r="B68" i="98"/>
  <c r="B69" i="98"/>
  <c r="B70" i="98"/>
  <c r="E70" i="98"/>
  <c r="F68" i="98"/>
  <c r="F69" i="98"/>
  <c r="F70" i="98"/>
  <c r="G69" i="98"/>
  <c r="G70" i="98"/>
  <c r="H68" i="98"/>
  <c r="H70" i="98"/>
  <c r="AH15" i="80"/>
  <c r="C70" i="98"/>
  <c r="AG15" i="80"/>
  <c r="AF15" i="80"/>
  <c r="B92" i="98"/>
  <c r="G92" i="98"/>
  <c r="BF15" i="80"/>
  <c r="BD15" i="80"/>
  <c r="C68" i="98"/>
  <c r="C69" i="98"/>
  <c r="A68" i="99"/>
  <c r="B68" i="99"/>
  <c r="B69" i="99"/>
  <c r="B70" i="99"/>
  <c r="E70" i="99"/>
  <c r="F68" i="99"/>
  <c r="F69" i="99"/>
  <c r="F70" i="99"/>
  <c r="G69" i="99"/>
  <c r="G70" i="99"/>
  <c r="H68" i="99"/>
  <c r="H70" i="99"/>
  <c r="AH16" i="80"/>
  <c r="C70" i="99"/>
  <c r="AG16" i="80"/>
  <c r="AF16" i="80"/>
  <c r="B92" i="99"/>
  <c r="G92" i="99"/>
  <c r="BF16" i="80"/>
  <c r="BD16" i="80"/>
  <c r="C68" i="99"/>
  <c r="C69" i="99"/>
  <c r="A68" i="100"/>
  <c r="B68" i="100"/>
  <c r="B69" i="100"/>
  <c r="B70" i="100"/>
  <c r="E70" i="100"/>
  <c r="F68" i="100"/>
  <c r="F69" i="100"/>
  <c r="F70" i="100"/>
  <c r="G69" i="100"/>
  <c r="G70" i="100"/>
  <c r="H68" i="100"/>
  <c r="H70" i="100"/>
  <c r="AH17" i="80"/>
  <c r="C70" i="100"/>
  <c r="AG17" i="80"/>
  <c r="AF17" i="80"/>
  <c r="B92" i="100"/>
  <c r="G92" i="100"/>
  <c r="BF17" i="80"/>
  <c r="BD17" i="80"/>
  <c r="C68" i="100"/>
  <c r="C69" i="100"/>
  <c r="A68" i="101"/>
  <c r="B68" i="101"/>
  <c r="B69" i="101"/>
  <c r="B70" i="101"/>
  <c r="E70" i="101"/>
  <c r="F68" i="101"/>
  <c r="F69" i="101"/>
  <c r="F70" i="101"/>
  <c r="G69" i="101"/>
  <c r="G70" i="101"/>
  <c r="H68" i="101"/>
  <c r="H70" i="101"/>
  <c r="AH18" i="80"/>
  <c r="C70" i="101"/>
  <c r="AG18" i="80"/>
  <c r="AF18" i="80"/>
  <c r="B92" i="101"/>
  <c r="G92" i="101"/>
  <c r="BF18" i="80"/>
  <c r="BD18" i="80"/>
  <c r="C68" i="101"/>
  <c r="C69" i="101"/>
  <c r="A68" i="102"/>
  <c r="B68" i="102"/>
  <c r="B69" i="102"/>
  <c r="B70" i="102"/>
  <c r="E70" i="102"/>
  <c r="F68" i="102"/>
  <c r="F69" i="102"/>
  <c r="F70" i="102"/>
  <c r="G69" i="102"/>
  <c r="G70" i="102"/>
  <c r="H68" i="102"/>
  <c r="H70" i="102"/>
  <c r="AH19" i="80"/>
  <c r="C70" i="102"/>
  <c r="AG19" i="80"/>
  <c r="AF19" i="80"/>
  <c r="B92" i="102"/>
  <c r="G92" i="102"/>
  <c r="BF19" i="80"/>
  <c r="BD19" i="80"/>
  <c r="C68" i="102"/>
  <c r="C69" i="102"/>
  <c r="A68" i="103"/>
  <c r="B68" i="103"/>
  <c r="B69" i="103"/>
  <c r="B70" i="103"/>
  <c r="E70" i="103"/>
  <c r="F68" i="103"/>
  <c r="F69" i="103"/>
  <c r="F70" i="103"/>
  <c r="G69" i="103"/>
  <c r="G70" i="103"/>
  <c r="H68" i="103"/>
  <c r="H70" i="103"/>
  <c r="AH20" i="80"/>
  <c r="C70" i="103"/>
  <c r="AG20" i="80"/>
  <c r="AF20" i="80"/>
  <c r="B92" i="103"/>
  <c r="G92" i="103"/>
  <c r="BF20" i="80"/>
  <c r="BD20" i="80"/>
  <c r="C68" i="103"/>
  <c r="C69" i="103"/>
  <c r="A68" i="104"/>
  <c r="B68" i="104"/>
  <c r="B69" i="104"/>
  <c r="B70" i="104"/>
  <c r="E70" i="104"/>
  <c r="F68" i="104"/>
  <c r="F69" i="104"/>
  <c r="F70" i="104"/>
  <c r="G69" i="104"/>
  <c r="G70" i="104"/>
  <c r="H68" i="104"/>
  <c r="H70" i="104"/>
  <c r="AH21" i="80"/>
  <c r="C70" i="104"/>
  <c r="AG21" i="80"/>
  <c r="AF21" i="80"/>
  <c r="B92" i="104"/>
  <c r="G92" i="104"/>
  <c r="BF21" i="80"/>
  <c r="BD21" i="80"/>
  <c r="C68" i="104"/>
  <c r="C69" i="104"/>
  <c r="A68" i="105"/>
  <c r="B68" i="105"/>
  <c r="B69" i="105"/>
  <c r="B70" i="105"/>
  <c r="E70" i="105"/>
  <c r="F68" i="105"/>
  <c r="F69" i="105"/>
  <c r="F70" i="105"/>
  <c r="G69" i="105"/>
  <c r="G70" i="105"/>
  <c r="H68" i="105"/>
  <c r="H70" i="105"/>
  <c r="AH22" i="80"/>
  <c r="C70" i="105"/>
  <c r="AG22" i="80"/>
  <c r="AF22" i="80"/>
  <c r="B92" i="105"/>
  <c r="G92" i="105"/>
  <c r="BF22" i="80"/>
  <c r="BD22" i="80"/>
  <c r="C68" i="105"/>
  <c r="C69" i="105"/>
  <c r="A68" i="106"/>
  <c r="B68" i="106"/>
  <c r="B69" i="106"/>
  <c r="B70" i="106"/>
  <c r="E70" i="106"/>
  <c r="F68" i="106"/>
  <c r="F69" i="106"/>
  <c r="F70" i="106"/>
  <c r="G69" i="106"/>
  <c r="G70" i="106"/>
  <c r="H68" i="106"/>
  <c r="H70" i="106"/>
  <c r="AH23" i="80"/>
  <c r="C70" i="106"/>
  <c r="AG23" i="80"/>
  <c r="AF23" i="80"/>
  <c r="B92" i="106"/>
  <c r="G92" i="106"/>
  <c r="BF23" i="80"/>
  <c r="BD23" i="80"/>
  <c r="C68" i="106"/>
  <c r="C69" i="106"/>
  <c r="A68" i="107"/>
  <c r="B68" i="107"/>
  <c r="B69" i="107"/>
  <c r="B70" i="107"/>
  <c r="E70" i="107"/>
  <c r="F68" i="107"/>
  <c r="F69" i="107"/>
  <c r="F70" i="107"/>
  <c r="G69" i="107"/>
  <c r="G70" i="107"/>
  <c r="H68" i="107"/>
  <c r="H70" i="107"/>
  <c r="AH24" i="80"/>
  <c r="C70" i="107"/>
  <c r="AG24" i="80"/>
  <c r="AF24" i="80"/>
  <c r="B92" i="107"/>
  <c r="G92" i="107"/>
  <c r="BF24" i="80"/>
  <c r="BD24" i="80"/>
  <c r="C68" i="107"/>
  <c r="C69" i="107"/>
  <c r="A68" i="108"/>
  <c r="B68" i="108"/>
  <c r="B69" i="108"/>
  <c r="B70" i="108"/>
  <c r="E70" i="108"/>
  <c r="F68" i="108"/>
  <c r="F69" i="108"/>
  <c r="F70" i="108"/>
  <c r="G69" i="108"/>
  <c r="G70" i="108"/>
  <c r="H68" i="108"/>
  <c r="H70" i="108"/>
  <c r="AH25" i="80"/>
  <c r="C70" i="108"/>
  <c r="AG25" i="80"/>
  <c r="AF25" i="80"/>
  <c r="B92" i="108"/>
  <c r="G92" i="108"/>
  <c r="BF25" i="80"/>
  <c r="BD25" i="80"/>
  <c r="C68" i="108"/>
  <c r="C69" i="108"/>
  <c r="A68" i="109"/>
  <c r="B68" i="109"/>
  <c r="B69" i="109"/>
  <c r="B70" i="109"/>
  <c r="E70" i="109"/>
  <c r="F68" i="109"/>
  <c r="F69" i="109"/>
  <c r="F70" i="109"/>
  <c r="G69" i="109"/>
  <c r="G70" i="109"/>
  <c r="H68" i="109"/>
  <c r="H70" i="109"/>
  <c r="AH26" i="80"/>
  <c r="C70" i="109"/>
  <c r="AG26" i="80"/>
  <c r="AF26" i="80"/>
  <c r="B92" i="109"/>
  <c r="G92" i="109"/>
  <c r="BF26" i="80"/>
  <c r="BD26" i="80"/>
  <c r="C68" i="109"/>
  <c r="C69" i="109"/>
  <c r="A68" i="110"/>
  <c r="B68" i="110"/>
  <c r="B69" i="110"/>
  <c r="B70" i="110"/>
  <c r="E70" i="110"/>
  <c r="F68" i="110"/>
  <c r="F69" i="110"/>
  <c r="F70" i="110"/>
  <c r="G69" i="110"/>
  <c r="G70" i="110"/>
  <c r="H68" i="110"/>
  <c r="H70" i="110"/>
  <c r="AH27" i="80"/>
  <c r="C70" i="110"/>
  <c r="AG27" i="80"/>
  <c r="AF27" i="80"/>
  <c r="B92" i="110"/>
  <c r="G92" i="110"/>
  <c r="BF27" i="80"/>
  <c r="BD27" i="80"/>
  <c r="C68" i="110"/>
  <c r="C69" i="110"/>
  <c r="A68" i="111"/>
  <c r="B68" i="111"/>
  <c r="B69" i="111"/>
  <c r="B70" i="111"/>
  <c r="E70" i="111"/>
  <c r="F68" i="111"/>
  <c r="F69" i="111"/>
  <c r="F70" i="111"/>
  <c r="G69" i="111"/>
  <c r="G70" i="111"/>
  <c r="H68" i="111"/>
  <c r="H70" i="111"/>
  <c r="AH28" i="80"/>
  <c r="C70" i="111"/>
  <c r="AG28" i="80"/>
  <c r="AF28" i="80"/>
  <c r="B92" i="111"/>
  <c r="G92" i="111"/>
  <c r="BF28" i="80"/>
  <c r="BD28" i="80"/>
  <c r="C68" i="111"/>
  <c r="C69" i="111"/>
  <c r="AH29" i="80"/>
  <c r="AG29" i="80"/>
  <c r="AF29" i="80"/>
  <c r="BF29" i="80"/>
  <c r="BD29" i="80"/>
  <c r="C68" i="112"/>
  <c r="C69" i="112"/>
  <c r="AH30" i="80"/>
  <c r="AG30" i="80"/>
  <c r="AF30" i="80"/>
  <c r="BF30" i="80"/>
  <c r="BD30" i="80"/>
  <c r="C68" i="113"/>
  <c r="C69" i="113"/>
</calcChain>
</file>

<file path=xl/sharedStrings.xml><?xml version="1.0" encoding="utf-8"?>
<sst xmlns="http://schemas.openxmlformats.org/spreadsheetml/2006/main" count="15207" uniqueCount="1095">
  <si>
    <t>Code</t>
  </si>
  <si>
    <t>AgeRestrictions</t>
  </si>
  <si>
    <t>cardno</t>
  </si>
  <si>
    <t>leveller</t>
  </si>
  <si>
    <t>Stall</t>
  </si>
  <si>
    <t>Handicap</t>
  </si>
  <si>
    <t>Date</t>
  </si>
  <si>
    <t>Time</t>
  </si>
  <si>
    <t>Track</t>
  </si>
  <si>
    <t>Distance</t>
  </si>
  <si>
    <t>Class</t>
  </si>
  <si>
    <t>Value</t>
  </si>
  <si>
    <t>Going</t>
  </si>
  <si>
    <t>Race</t>
  </si>
  <si>
    <t>Age</t>
  </si>
  <si>
    <t>Last race</t>
  </si>
  <si>
    <t>2nd last</t>
  </si>
  <si>
    <t>3rd last</t>
  </si>
  <si>
    <t>4th last</t>
  </si>
  <si>
    <t>5th last</t>
  </si>
  <si>
    <t>6th last</t>
  </si>
  <si>
    <t>7th last</t>
  </si>
  <si>
    <t>8th last</t>
  </si>
  <si>
    <t>9th last</t>
  </si>
  <si>
    <t>10th last</t>
  </si>
  <si>
    <t>Speed</t>
  </si>
  <si>
    <t>Jockey</t>
  </si>
  <si>
    <t>Jockey Rating</t>
  </si>
  <si>
    <t>Trainer</t>
  </si>
  <si>
    <t>Trainer Rating</t>
  </si>
  <si>
    <t>Stallion</t>
  </si>
  <si>
    <t>Stallion Rating</t>
  </si>
  <si>
    <t>Today</t>
  </si>
  <si>
    <t>Total</t>
  </si>
  <si>
    <t>Odds</t>
  </si>
  <si>
    <t>Official Rating</t>
  </si>
  <si>
    <t>Horse Name</t>
  </si>
  <si>
    <t>Score</t>
  </si>
  <si>
    <t>Position</t>
  </si>
  <si>
    <t>2nd-placed</t>
  </si>
  <si>
    <t>position</t>
  </si>
  <si>
    <t>Confidence</t>
  </si>
  <si>
    <t>ODDS</t>
  </si>
  <si>
    <t>Top-rated</t>
  </si>
  <si>
    <t>2nd rated</t>
  </si>
  <si>
    <t>3rd rated</t>
  </si>
  <si>
    <t>Form (last race)</t>
  </si>
  <si>
    <t>Suitability</t>
  </si>
  <si>
    <t>Most Common</t>
  </si>
  <si>
    <t>Is top most suited?</t>
  </si>
  <si>
    <t>Top = Suited = Form</t>
  </si>
  <si>
    <t>RTH Selection</t>
  </si>
  <si>
    <t>Sheets including the sheet on which this list is being generated</t>
  </si>
  <si>
    <t>Sheets excluding the sheet on which this list is being generated</t>
  </si>
  <si>
    <t>Today's Selections</t>
  </si>
  <si>
    <t>2nd-rated</t>
  </si>
  <si>
    <t>3rd-rated</t>
  </si>
  <si>
    <t>Most common pick</t>
  </si>
  <si>
    <t>Top+Suited+Form</t>
  </si>
  <si>
    <t>Result</t>
  </si>
  <si>
    <t>P/L to win</t>
  </si>
  <si>
    <t>P/L place</t>
  </si>
  <si>
    <t>RTH Selection2</t>
  </si>
  <si>
    <t>Race Name</t>
  </si>
  <si>
    <t>Prize Money</t>
  </si>
  <si>
    <t>Handicap Y/N</t>
  </si>
  <si>
    <t>Headers</t>
  </si>
  <si>
    <t>Top 3 Confidence Pick</t>
  </si>
  <si>
    <t>Runners</t>
  </si>
  <si>
    <t>Money selection</t>
  </si>
  <si>
    <t>Form</t>
  </si>
  <si>
    <t>2nd LR</t>
  </si>
  <si>
    <t>3rd LR</t>
  </si>
  <si>
    <t>Overall</t>
  </si>
  <si>
    <t>Points</t>
  </si>
  <si>
    <t>RTH Points</t>
  </si>
  <si>
    <t>HandiGap</t>
  </si>
  <si>
    <t>LR Points</t>
  </si>
  <si>
    <t>2LR Points</t>
  </si>
  <si>
    <t>3LR Points</t>
  </si>
  <si>
    <t>Speed Points</t>
  </si>
  <si>
    <t>Jockey points</t>
  </si>
  <si>
    <t>Trainer pts</t>
  </si>
  <si>
    <t>Stallion pts</t>
  </si>
  <si>
    <t>Today pts</t>
  </si>
  <si>
    <t>HandiChoice</t>
  </si>
  <si>
    <t>HandiPick1</t>
  </si>
  <si>
    <t>HandiPick2</t>
  </si>
  <si>
    <t>HandiPick3</t>
  </si>
  <si>
    <t>Match 1</t>
  </si>
  <si>
    <t>Match 2</t>
  </si>
  <si>
    <t>Points 1</t>
  </si>
  <si>
    <t>Points 2</t>
  </si>
  <si>
    <t>Points winner</t>
  </si>
  <si>
    <t>Horse</t>
  </si>
  <si>
    <t>Rating</t>
  </si>
  <si>
    <t>Gap</t>
  </si>
  <si>
    <t>Return on £10</t>
  </si>
  <si>
    <t>Dutch 1</t>
  </si>
  <si>
    <t>Dutch 2</t>
  </si>
  <si>
    <t>Comparative 3</t>
  </si>
  <si>
    <t>Dutch 1 pick</t>
  </si>
  <si>
    <t>Dutch 2 pick</t>
  </si>
  <si>
    <t>Returns 1</t>
  </si>
  <si>
    <t>Returns 2</t>
  </si>
  <si>
    <t>Lay - FavOdds</t>
  </si>
  <si>
    <t>Lay - FavRating</t>
  </si>
  <si>
    <t>Lay - TopRating</t>
  </si>
  <si>
    <t>Lay - Speed</t>
  </si>
  <si>
    <t>Lay - TopSpeed</t>
  </si>
  <si>
    <t>Lay - Form</t>
  </si>
  <si>
    <t>Lay - TopForm</t>
  </si>
  <si>
    <t>Lay - Stallion</t>
  </si>
  <si>
    <t>Lay - Suitability</t>
  </si>
  <si>
    <t>Lay - Selection?</t>
  </si>
  <si>
    <t>Lay?</t>
  </si>
  <si>
    <t>Speed/Stal/Form</t>
  </si>
  <si>
    <t>Lay - Jockey</t>
  </si>
  <si>
    <t>Lay - 2LR</t>
  </si>
  <si>
    <t>Lay rating</t>
  </si>
  <si>
    <t>Lay Comments</t>
  </si>
  <si>
    <t>Racetrack Pick</t>
  </si>
  <si>
    <t>Races</t>
  </si>
  <si>
    <t>RANK</t>
  </si>
  <si>
    <t>RTH</t>
  </si>
  <si>
    <t>Racecourse</t>
  </si>
  <si>
    <t>RTH wins</t>
  </si>
  <si>
    <t>RTH Win rate</t>
  </si>
  <si>
    <t>2nds</t>
  </si>
  <si>
    <t>3rds</t>
  </si>
  <si>
    <t>Form wins</t>
  </si>
  <si>
    <t>Form win rate</t>
  </si>
  <si>
    <t>Speed wins</t>
  </si>
  <si>
    <t>Speed win rate</t>
  </si>
  <si>
    <t>Trainer wins</t>
  </si>
  <si>
    <t>Trainer win rate</t>
  </si>
  <si>
    <t>Stallion wins</t>
  </si>
  <si>
    <t>Stallion win rate</t>
  </si>
  <si>
    <t>Jockey wins</t>
  </si>
  <si>
    <t>Jockey win rate</t>
  </si>
  <si>
    <t>Today wins</t>
  </si>
  <si>
    <t>Today win rate</t>
  </si>
  <si>
    <t>Top-rated wins</t>
  </si>
  <si>
    <t>Top win rate</t>
  </si>
  <si>
    <t>Dutch 12 wins</t>
  </si>
  <si>
    <t>Dutch 12 rate</t>
  </si>
  <si>
    <t>Aintree</t>
  </si>
  <si>
    <t>Epsom</t>
  </si>
  <si>
    <t>Downpatrick</t>
  </si>
  <si>
    <t>Hamilton</t>
  </si>
  <si>
    <t>Hexham</t>
  </si>
  <si>
    <t>Chester</t>
  </si>
  <si>
    <t>Ascot</t>
  </si>
  <si>
    <t>Fakenham</t>
  </si>
  <si>
    <t>Naas</t>
  </si>
  <si>
    <t>Carlisle</t>
  </si>
  <si>
    <t>Catterick</t>
  </si>
  <si>
    <t>Cork</t>
  </si>
  <si>
    <t>Curragh</t>
  </si>
  <si>
    <t>Fontwell</t>
  </si>
  <si>
    <t>Lingfield</t>
  </si>
  <si>
    <t>Market Rasen</t>
  </si>
  <si>
    <t>Bangor</t>
  </si>
  <si>
    <t>Doncaster</t>
  </si>
  <si>
    <t>Fairyhouse</t>
  </si>
  <si>
    <t>Ludlow</t>
  </si>
  <si>
    <t>Huntingdon</t>
  </si>
  <si>
    <t>Leopardstown</t>
  </si>
  <si>
    <t>Kempton</t>
  </si>
  <si>
    <t>Down Royal</t>
  </si>
  <si>
    <t>Goodwood</t>
  </si>
  <si>
    <t>Kelso</t>
  </si>
  <si>
    <t>Cheltenham</t>
  </si>
  <si>
    <t>Brighton</t>
  </si>
  <si>
    <t>Beverley</t>
  </si>
  <si>
    <t>Leicester</t>
  </si>
  <si>
    <t>Clonmel</t>
  </si>
  <si>
    <t>Chepstow</t>
  </si>
  <si>
    <t>Dundalk</t>
  </si>
  <si>
    <t>Haydock</t>
  </si>
  <si>
    <t>Exeter</t>
  </si>
  <si>
    <t>Chelmsford City</t>
  </si>
  <si>
    <t>Gowran Park</t>
  </si>
  <si>
    <t>Musselburgh</t>
  </si>
  <si>
    <t>Limerick</t>
  </si>
  <si>
    <t>Ffos Las</t>
  </si>
  <si>
    <t>Ayr</t>
  </si>
  <si>
    <t>Navan</t>
  </si>
  <si>
    <t>Newbury</t>
  </si>
  <si>
    <t>Newcastle</t>
  </si>
  <si>
    <t>Newmarket (July)</t>
  </si>
  <si>
    <t>Newmarket (Rowley)</t>
  </si>
  <si>
    <t>Nottingham</t>
  </si>
  <si>
    <t>Perth</t>
  </si>
  <si>
    <t>Plumpton</t>
  </si>
  <si>
    <t>Pontefract</t>
  </si>
  <si>
    <t>Punchestown</t>
  </si>
  <si>
    <t>Ripon</t>
  </si>
  <si>
    <t>Roscommon</t>
  </si>
  <si>
    <t>Salisbury</t>
  </si>
  <si>
    <t>Sandown</t>
  </si>
  <si>
    <t>Sedgefield</t>
  </si>
  <si>
    <t>Sligo</t>
  </si>
  <si>
    <t>Southwell</t>
  </si>
  <si>
    <t>Stratford</t>
  </si>
  <si>
    <t>Taunton</t>
  </si>
  <si>
    <t>Thurles</t>
  </si>
  <si>
    <t>Towcester</t>
  </si>
  <si>
    <t>Tramore</t>
  </si>
  <si>
    <t>Uttoxeter</t>
  </si>
  <si>
    <t>Warwick</t>
  </si>
  <si>
    <t>Wetherby</t>
  </si>
  <si>
    <t>Wexford</t>
  </si>
  <si>
    <t>Wincanton</t>
  </si>
  <si>
    <t>Wolverhampton</t>
  </si>
  <si>
    <t>Yarmouth</t>
  </si>
  <si>
    <t>Bellewstown</t>
  </si>
  <si>
    <t>Bath</t>
  </si>
  <si>
    <t>Thirsk</t>
  </si>
  <si>
    <t>Worcester</t>
  </si>
  <si>
    <t>Kilbeggan</t>
  </si>
  <si>
    <t>Newton Abbot</t>
  </si>
  <si>
    <t>Cartmel</t>
  </si>
  <si>
    <t>Ballinrobe</t>
  </si>
  <si>
    <t>Galway</t>
  </si>
  <si>
    <t>York</t>
  </si>
  <si>
    <t>Redcar</t>
  </si>
  <si>
    <t>Horse_DaysSinceRan</t>
  </si>
  <si>
    <t>RaceType</t>
  </si>
  <si>
    <t xml:space="preserve">2m4f </t>
  </si>
  <si>
    <t>Good</t>
  </si>
  <si>
    <t>National Hunt</t>
  </si>
  <si>
    <t>Non Handicap</t>
  </si>
  <si>
    <t>4yo</t>
  </si>
  <si>
    <t>Casey Concrete Blocks Maiden Hurdle</t>
  </si>
  <si>
    <t>Panther Soul (IRE)</t>
  </si>
  <si>
    <t>Townend, P</t>
  </si>
  <si>
    <t>Mullins, W P</t>
  </si>
  <si>
    <t>Famous Name</t>
  </si>
  <si>
    <t>Maiden Hurdle</t>
  </si>
  <si>
    <t>Barwell (IRE)</t>
  </si>
  <si>
    <t>Meyler, D</t>
  </si>
  <si>
    <t>Fleming, A</t>
  </si>
  <si>
    <t>Rock Of Gibraltar (IRE)</t>
  </si>
  <si>
    <t>The Hunter Hoe (IRE)</t>
  </si>
  <si>
    <t>Doyle, R A</t>
  </si>
  <si>
    <t>ODwyer, Conor</t>
  </si>
  <si>
    <t>Jeremy (USA)</t>
  </si>
  <si>
    <t>Convara (IRE)</t>
  </si>
  <si>
    <t>Quinlan, Mr L</t>
  </si>
  <si>
    <t>Slattery, Andrew</t>
  </si>
  <si>
    <t>Roderic OConnor (IRE)</t>
  </si>
  <si>
    <t>Presenting Sun (IRE)</t>
  </si>
  <si>
    <t>Brassil, C</t>
  </si>
  <si>
    <t>Hanlon, John Joseph</t>
  </si>
  <si>
    <t>Presenting</t>
  </si>
  <si>
    <t>Slippery Slope (IRE)</t>
  </si>
  <si>
    <t>Gray, S J</t>
  </si>
  <si>
    <t>OGrady, E J</t>
  </si>
  <si>
    <t>Milan</t>
  </si>
  <si>
    <t>Adulterated (IRE)</t>
  </si>
  <si>
    <t>Ring, Mr A</t>
  </si>
  <si>
    <t>Elliott, Gordon</t>
  </si>
  <si>
    <t>Fame And Glory</t>
  </si>
  <si>
    <t>Secret Cargo (IRE)</t>
  </si>
  <si>
    <t>Hayes, Brian</t>
  </si>
  <si>
    <t>Fenton, Philip</t>
  </si>
  <si>
    <t>Mahler</t>
  </si>
  <si>
    <t>Lesssaidthebetter</t>
  </si>
  <si>
    <t>OSullivan, Mr J</t>
  </si>
  <si>
    <t>Rothwell, P J</t>
  </si>
  <si>
    <t>Intikhab (USA)</t>
  </si>
  <si>
    <t>Arcadette (IRE)</t>
  </si>
  <si>
    <t>Lynch, A E</t>
  </si>
  <si>
    <t>Power, Gareth James</t>
  </si>
  <si>
    <t>Arcadio (GER)</t>
  </si>
  <si>
    <t>Kearney</t>
  </si>
  <si>
    <t>Moore, J M</t>
  </si>
  <si>
    <t>Meade, Noel</t>
  </si>
  <si>
    <t>Medicean</t>
  </si>
  <si>
    <t>Daboomisback (IRE)</t>
  </si>
  <si>
    <t>Madden, N P</t>
  </si>
  <si>
    <t>Madden, Niall</t>
  </si>
  <si>
    <t xml:space="preserve">2m </t>
  </si>
  <si>
    <t>Yielding</t>
  </si>
  <si>
    <t>5yo+</t>
  </si>
  <si>
    <t>GoBus.ie Mares Maiden Hurdle</t>
  </si>
  <si>
    <t>Getaway Katie Mai (IRE)</t>
  </si>
  <si>
    <t>Walsh, M P</t>
  </si>
  <si>
    <t>Queally, John</t>
  </si>
  <si>
    <t>Getaway (GER)</t>
  </si>
  <si>
    <t>Tintangle (IRE)</t>
  </si>
  <si>
    <t>Kennedy, J W</t>
  </si>
  <si>
    <t>Yeats (IRE)</t>
  </si>
  <si>
    <t>Song Of The Sky</t>
  </si>
  <si>
    <t>Slevin, Mr J J</t>
  </si>
  <si>
    <t>OBrien, Joseph Patrick</t>
  </si>
  <si>
    <t>Rip Van Winkle (IRE)</t>
  </si>
  <si>
    <t>Kilbarry Way (IRE)</t>
  </si>
  <si>
    <t>Mullins, Mr D J</t>
  </si>
  <si>
    <t>OKeeffe, Cornelius</t>
  </si>
  <si>
    <t>Diamond Hill (IRE)</t>
  </si>
  <si>
    <t>Walsh, R</t>
  </si>
  <si>
    <t>Beat Hollow</t>
  </si>
  <si>
    <t>Moskovite (IRE)</t>
  </si>
  <si>
    <t>Hogan, D G</t>
  </si>
  <si>
    <t>Hogan, Denis Gerard</t>
  </si>
  <si>
    <t>Flemensfirth (USA)</t>
  </si>
  <si>
    <t>Shestherightone (IRE)</t>
  </si>
  <si>
    <t>ORegan, Denis</t>
  </si>
  <si>
    <t>Cullen, D W</t>
  </si>
  <si>
    <t>Scorpion (IRE)</t>
  </si>
  <si>
    <t>Western Victory (IRE)</t>
  </si>
  <si>
    <t>Flanagan, S W</t>
  </si>
  <si>
    <t>Bowe, Colin</t>
  </si>
  <si>
    <t>Westerner</t>
  </si>
  <si>
    <t>Stucker Hill (IRE)</t>
  </si>
  <si>
    <t>Mullins, D E</t>
  </si>
  <si>
    <t>Lanigan, W J</t>
  </si>
  <si>
    <t>Knockatoo Hill (IRE)</t>
  </si>
  <si>
    <t>Bolger, M J</t>
  </si>
  <si>
    <t>Cluskey, P</t>
  </si>
  <si>
    <t>Trans Island</t>
  </si>
  <si>
    <t>Ask Dee (IRE)</t>
  </si>
  <si>
    <t>Brett, Mr T N</t>
  </si>
  <si>
    <t>Flynn, Paul W</t>
  </si>
  <si>
    <t>Ask</t>
  </si>
  <si>
    <t>Lady Writer (IRE)</t>
  </si>
  <si>
    <t>Loughran, R</t>
  </si>
  <si>
    <t>Urban Poet (USA)</t>
  </si>
  <si>
    <t>Class 4</t>
  </si>
  <si>
    <t>4yo+</t>
  </si>
  <si>
    <t>Countryside Raceday Maiden Hurdle</t>
  </si>
  <si>
    <t>Aye Aye Charlie</t>
  </si>
  <si>
    <t>Brennan, P J</t>
  </si>
  <si>
    <t>OBrien, Fergal</t>
  </si>
  <si>
    <t>Midnight Legend</t>
  </si>
  <si>
    <t>Fortunes Hiding (IRE)</t>
  </si>
  <si>
    <t>Bowen, Mr S P</t>
  </si>
  <si>
    <t>Bowen, P</t>
  </si>
  <si>
    <t>Stoney Mountain (IRE)</t>
  </si>
  <si>
    <t>Johnson, Richard</t>
  </si>
  <si>
    <t>Daly, H D</t>
  </si>
  <si>
    <t>Mountain High (IRE)</t>
  </si>
  <si>
    <t>Dorking Cock (IRE)</t>
  </si>
  <si>
    <t>Boinville, Mr N de</t>
  </si>
  <si>
    <t>Lacey, T</t>
  </si>
  <si>
    <t>Winged Love (IRE)</t>
  </si>
  <si>
    <t>Present Ranger (IRE)</t>
  </si>
  <si>
    <t>Skelton, Harry</t>
  </si>
  <si>
    <t>Skelton, Daniel</t>
  </si>
  <si>
    <t>Landofsmiles (IRE)</t>
  </si>
  <si>
    <t>Bowen, Mr J C</t>
  </si>
  <si>
    <t>Beneficial</t>
  </si>
  <si>
    <t>Easter Eric</t>
  </si>
  <si>
    <t>Scudamore, Tom</t>
  </si>
  <si>
    <t>Pipe, D E</t>
  </si>
  <si>
    <t>Martaline</t>
  </si>
  <si>
    <t>Casey Tarmacadam Mares Hurdle</t>
  </si>
  <si>
    <t>Sapphire Lady (IRE)</t>
  </si>
  <si>
    <t>Hurdle</t>
  </si>
  <si>
    <t>Fiveaftermidnight (IRE)</t>
  </si>
  <si>
    <t>Chambord Du Lys (FR)</t>
  </si>
  <si>
    <t>Blackmore, Miss Rachel</t>
  </si>
  <si>
    <t>Great Pretender (IRE)</t>
  </si>
  <si>
    <t>Sinndar Sandy (IRE)</t>
  </si>
  <si>
    <t>Cleary, Mr H P</t>
  </si>
  <si>
    <t>Cleary, Michael G</t>
  </si>
  <si>
    <t>Fast Company (IRE)</t>
  </si>
  <si>
    <t>Call Curtin (IRE)</t>
  </si>
  <si>
    <t>Curtain Time (IRE)</t>
  </si>
  <si>
    <t>Elusive High (IRE)</t>
  </si>
  <si>
    <t>Rath, R P</t>
  </si>
  <si>
    <t>Elusive Pimpernel (USA)</t>
  </si>
  <si>
    <t xml:space="preserve">2m5½f </t>
  </si>
  <si>
    <t>Good To Firm</t>
  </si>
  <si>
    <t>betbright.com Handicap Hurdle</t>
  </si>
  <si>
    <t>Arty Campbell (IRE)</t>
  </si>
  <si>
    <t>Williams, Mr R J</t>
  </si>
  <si>
    <t>Llewellyn, B J</t>
  </si>
  <si>
    <t>Dylan Thomas (IRE)</t>
  </si>
  <si>
    <t>Handicap Hurdle</t>
  </si>
  <si>
    <t>Guard Of Honour (IRE)</t>
  </si>
  <si>
    <t>Baker, George</t>
  </si>
  <si>
    <t>Galileo (IRE)</t>
  </si>
  <si>
    <t>Cahill (IRE)</t>
  </si>
  <si>
    <t>Sheehan, Gavin</t>
  </si>
  <si>
    <t>Greatrex, W J</t>
  </si>
  <si>
    <t>Lawman (FR)</t>
  </si>
  <si>
    <t>Dovils Date</t>
  </si>
  <si>
    <t>Johns, Mr A</t>
  </si>
  <si>
    <t>Vaughan, Tim</t>
  </si>
  <si>
    <t>Clodovil (IRE)</t>
  </si>
  <si>
    <t>Troy Dee Knee</t>
  </si>
  <si>
    <t>Goldstein, Marc</t>
  </si>
  <si>
    <t>Lycett, Shaun</t>
  </si>
  <si>
    <t>Rainbow High</t>
  </si>
  <si>
    <t>Bubble Oclock (IRE)</t>
  </si>
  <si>
    <t>Cobden, Mr H</t>
  </si>
  <si>
    <t>Nicholls, P F</t>
  </si>
  <si>
    <t>Robin Des Champs (FR)</t>
  </si>
  <si>
    <t xml:space="preserve">2m6½f </t>
  </si>
  <si>
    <t>W.B. Gavin &amp; Co. Irish EBF Beginners Chase</t>
  </si>
  <si>
    <t>Blow By Blow (IRE)</t>
  </si>
  <si>
    <t>Beginners Chase</t>
  </si>
  <si>
    <t>Dorans River (IRE)</t>
  </si>
  <si>
    <t>McCurtin, Mr A</t>
  </si>
  <si>
    <t>Mahon, S J</t>
  </si>
  <si>
    <t>Golan (IRE)</t>
  </si>
  <si>
    <t>Returntovendor (IRE)</t>
  </si>
  <si>
    <t>McCarthy, I J</t>
  </si>
  <si>
    <t>Fahey, Jarlath P</t>
  </si>
  <si>
    <t>Artan (IRE)</t>
  </si>
  <si>
    <t>Touch Base (IRE)</t>
  </si>
  <si>
    <t>Chateau Conti (FR)</t>
  </si>
  <si>
    <t>Vendangeur (IRE)</t>
  </si>
  <si>
    <t>All Good Things (IRE)</t>
  </si>
  <si>
    <t>Short, Mr A W</t>
  </si>
  <si>
    <t>Nash, J A</t>
  </si>
  <si>
    <t>Dahjee (USA)</t>
  </si>
  <si>
    <t>Guided By You (IRE)</t>
  </si>
  <si>
    <t>Mon Lino (FR)</t>
  </si>
  <si>
    <t>Dempsey, Luke</t>
  </si>
  <si>
    <t>Nolan, Paul</t>
  </si>
  <si>
    <t>Connard (IRE)</t>
  </si>
  <si>
    <t>Moore, A L T</t>
  </si>
  <si>
    <t>Shantou (USA)</t>
  </si>
  <si>
    <t xml:space="preserve">3m½f </t>
  </si>
  <si>
    <t>Class 3</t>
  </si>
  <si>
    <t>Kay Pinfold 100th Birthday Conditional Jockeys Handicap Hurdle</t>
  </si>
  <si>
    <t>Settimo Milanese (IRE)</t>
  </si>
  <si>
    <t>Hammond, Mr C</t>
  </si>
  <si>
    <t>Newland, Dr R D P</t>
  </si>
  <si>
    <t>Skipthescales (IRE)</t>
  </si>
  <si>
    <t>Dowson, Mr T</t>
  </si>
  <si>
    <t>Kirby, P A</t>
  </si>
  <si>
    <t>Bon Chic (IRE)</t>
  </si>
  <si>
    <t>Jones, Charlotte</t>
  </si>
  <si>
    <t>Moffatt, James</t>
  </si>
  <si>
    <t>Ready And Able (IRE)</t>
  </si>
  <si>
    <t>ONeill, John</t>
  </si>
  <si>
    <t>ONeill, Jonjo</t>
  </si>
  <si>
    <t>The Bay Birch (IRE)</t>
  </si>
  <si>
    <t>Sheppard, Mr Stan</t>
  </si>
  <si>
    <t>Sheppard, M</t>
  </si>
  <si>
    <t>Quest For Life</t>
  </si>
  <si>
    <t>Teal, Mr H</t>
  </si>
  <si>
    <t>Walford, Mark</t>
  </si>
  <si>
    <t>Dapper</t>
  </si>
  <si>
    <t>Buckle Street</t>
  </si>
  <si>
    <t>Stock, Mr H</t>
  </si>
  <si>
    <t>Keighley, M</t>
  </si>
  <si>
    <t>Cacique (IRE)</t>
  </si>
  <si>
    <t>Three Star General</t>
  </si>
  <si>
    <t xml:space="preserve">Edgar, Mr K </t>
  </si>
  <si>
    <t>Montjeu (IRE)</t>
  </si>
  <si>
    <t>The Hollow Ginge (IRE)</t>
  </si>
  <si>
    <t>Nailor, Mr J</t>
  </si>
  <si>
    <t>Twiston-Davies, N A</t>
  </si>
  <si>
    <t>Oscar (IRE)</t>
  </si>
  <si>
    <t>Petiville (FR)</t>
  </si>
  <si>
    <t>Broughton, Mr T P</t>
  </si>
  <si>
    <t>Hobson, Richard</t>
  </si>
  <si>
    <t>Montmartre (FR)</t>
  </si>
  <si>
    <t>Sir Mangan (IRE)</t>
  </si>
  <si>
    <t xml:space="preserve">Andrews, Miss B </t>
  </si>
  <si>
    <t>Darsi (FR)</t>
  </si>
  <si>
    <t>Jump For Dough (IRE)</t>
  </si>
  <si>
    <t>Willmott, Mr T</t>
  </si>
  <si>
    <t>Russell, Miss Lucinda V</t>
  </si>
  <si>
    <t>Spiders Bite (IRE)</t>
  </si>
  <si>
    <t>Patrick, Mr Richard</t>
  </si>
  <si>
    <t>Follow The Bear (IRE)</t>
  </si>
  <si>
    <t>Curtis, Ned</t>
  </si>
  <si>
    <t>Henderson, N J</t>
  </si>
  <si>
    <t>Kings Theatre (IRE)</t>
  </si>
  <si>
    <t>Zarib (IRE)</t>
  </si>
  <si>
    <t>McMenamin, Daniel</t>
  </si>
  <si>
    <t>Sayer, Mrs Dianne</t>
  </si>
  <si>
    <t>Azamour (IRE)</t>
  </si>
  <si>
    <t>Sliding Doors (IRE)</t>
  </si>
  <si>
    <t>Austin, Mr E</t>
  </si>
  <si>
    <t>Williams, Ian</t>
  </si>
  <si>
    <t>Casey Cattle Slats Maiden Hurdle</t>
  </si>
  <si>
    <t>Turbine (IRE)</t>
  </si>
  <si>
    <t>Mulcahy, Mr S</t>
  </si>
  <si>
    <t>Cape Cross (IRE)</t>
  </si>
  <si>
    <t>Reaver (IRE)</t>
  </si>
  <si>
    <t>Power, R M</t>
  </si>
  <si>
    <t>Holden, Miss Ellmarie</t>
  </si>
  <si>
    <t>Sabiango (GER)</t>
  </si>
  <si>
    <t>Edelpour (IRE)</t>
  </si>
  <si>
    <t>Mastercraftsman (IRE)</t>
  </si>
  <si>
    <t>Sometime Soon (IRE)</t>
  </si>
  <si>
    <t>Donoghue, K M</t>
  </si>
  <si>
    <t>Lucky Phil (IRE)</t>
  </si>
  <si>
    <t>Cooper, Bryan J</t>
  </si>
  <si>
    <t>Cooper, Thomas</t>
  </si>
  <si>
    <t>Doyen (IRE)</t>
  </si>
  <si>
    <t>Ishyaboi (IRE)</t>
  </si>
  <si>
    <t>Browne, Mr B</t>
  </si>
  <si>
    <t>Fahey, P G</t>
  </si>
  <si>
    <t>Wareed (IRE)</t>
  </si>
  <si>
    <t>Peace Party (IRE)</t>
  </si>
  <si>
    <t>McDonogh, Desmond</t>
  </si>
  <si>
    <t>Gamut (IRE)</t>
  </si>
  <si>
    <t>No Show Jones (IRE)</t>
  </si>
  <si>
    <t>Corbett, Mr P E</t>
  </si>
  <si>
    <t>Keegan, Charles P</t>
  </si>
  <si>
    <t>Definite Article</t>
  </si>
  <si>
    <t>Ballinlongig (IRE)</t>
  </si>
  <si>
    <t>Burke, Mr M P</t>
  </si>
  <si>
    <t>Burke, John M</t>
  </si>
  <si>
    <t>Notebook (GER)</t>
  </si>
  <si>
    <t>Bromhead, Henry De</t>
  </si>
  <si>
    <t>Samum (GER)</t>
  </si>
  <si>
    <t>Join The Betbright Racing Club Novices Hurdle</t>
  </si>
  <si>
    <t>Full (FR)</t>
  </si>
  <si>
    <t>Fehily, Noel</t>
  </si>
  <si>
    <t>Mulholland, N P</t>
  </si>
  <si>
    <t>Mr Sidney (USA)</t>
  </si>
  <si>
    <t>Novices Hurdle</t>
  </si>
  <si>
    <t>Pontresina (IRE)</t>
  </si>
  <si>
    <t>Aspell, Leighton</t>
  </si>
  <si>
    <t>Sherwood, O</t>
  </si>
  <si>
    <t>Stradivarius Davis (FR)</t>
  </si>
  <si>
    <t>Turgeon (USA)</t>
  </si>
  <si>
    <t>Midnight Midge</t>
  </si>
  <si>
    <t>Scholfield, Nick</t>
  </si>
  <si>
    <t>Hodges, R J</t>
  </si>
  <si>
    <t>Marlin Hotels Handicap Chase</t>
  </si>
  <si>
    <t>Dont Kick Nor Bite (IRE)</t>
  </si>
  <si>
    <t>Tyner, Robert</t>
  </si>
  <si>
    <t>Handicap Chase</t>
  </si>
  <si>
    <t>Nobody Home (IRE)</t>
  </si>
  <si>
    <t>Cawley, Edward</t>
  </si>
  <si>
    <t>Surf Instructor (IRE)</t>
  </si>
  <si>
    <t>Robinson, D</t>
  </si>
  <si>
    <t>Stowaway</t>
  </si>
  <si>
    <t>Tout Est Permis (FR)</t>
  </si>
  <si>
    <t>Lindas Lad</t>
  </si>
  <si>
    <t>Georges Conn (IRE)</t>
  </si>
  <si>
    <t>Ryan, John Patrick</t>
  </si>
  <si>
    <t>Whitmores Conn (USA)</t>
  </si>
  <si>
    <t>Mick The Jiver</t>
  </si>
  <si>
    <t>OGrady, Eoghan</t>
  </si>
  <si>
    <t>Apple Tree (FR)</t>
  </si>
  <si>
    <t>Heist (IRE)</t>
  </si>
  <si>
    <t>Griffin, Patrick</t>
  </si>
  <si>
    <t>He Rocks (IRE)</t>
  </si>
  <si>
    <t>Aranhill Chief (IRE)</t>
  </si>
  <si>
    <t>Blueprint (IRE)</t>
  </si>
  <si>
    <t xml:space="preserve">3m1f </t>
  </si>
  <si>
    <t>Class 2</t>
  </si>
  <si>
    <t>10yo+</t>
  </si>
  <si>
    <t>Rewards4Racing Veterans Handicap Chase</t>
  </si>
  <si>
    <t>Exitas (IRE)</t>
  </si>
  <si>
    <t>Williams, Mr L</t>
  </si>
  <si>
    <t xml:space="preserve">Middleton,P W </t>
  </si>
  <si>
    <t>Exit To Nowhere (USA)</t>
  </si>
  <si>
    <t>Beat That (IRE)</t>
  </si>
  <si>
    <t>Ballyboker Breeze (IRE)</t>
  </si>
  <si>
    <t>Hughes, Brian</t>
  </si>
  <si>
    <t>Richards, N G</t>
  </si>
  <si>
    <t>Gold Well</t>
  </si>
  <si>
    <t>Bishops Road (IRE)</t>
  </si>
  <si>
    <t>Lee, Miss Kerry</t>
  </si>
  <si>
    <t>Heron Island (IRE)</t>
  </si>
  <si>
    <t>Pendra (IRE)</t>
  </si>
  <si>
    <t>Burke, Mr J J</t>
  </si>
  <si>
    <t>Longsdon, C E</t>
  </si>
  <si>
    <t>Old Vic</t>
  </si>
  <si>
    <t>Double Ross (IRE)</t>
  </si>
  <si>
    <t>Twiston-Davies, Mr S</t>
  </si>
  <si>
    <t>Double Eclipse (IRE)</t>
  </si>
  <si>
    <t>Buywise (IRE)</t>
  </si>
  <si>
    <t>Wedge, Mr A</t>
  </si>
  <si>
    <t>Williams, Evan</t>
  </si>
  <si>
    <t>Tikkanen (USA)</t>
  </si>
  <si>
    <t>Brandon Hill (IRE)</t>
  </si>
  <si>
    <t>Gethings, Mr C</t>
  </si>
  <si>
    <t>George, T R</t>
  </si>
  <si>
    <t>Casey Enterprises Handicap Hurdle (80-95)</t>
  </si>
  <si>
    <t>Wild Desire (IRE)</t>
  </si>
  <si>
    <t>OKeeffe, Mr S F</t>
  </si>
  <si>
    <t>Eight And Bob</t>
  </si>
  <si>
    <t>Big Bad Bob (IRE)</t>
  </si>
  <si>
    <t>Mr Moondance (IRE)</t>
  </si>
  <si>
    <t>Fox, Mr D R</t>
  </si>
  <si>
    <t>McNiff, Mark Michael</t>
  </si>
  <si>
    <t>Windsor Knot (IRE)</t>
  </si>
  <si>
    <t>Hitchcock</t>
  </si>
  <si>
    <t>Murphy, Barry John</t>
  </si>
  <si>
    <t>Equiano (FR)</t>
  </si>
  <si>
    <t>Realta Rathcabhain (IRE)</t>
  </si>
  <si>
    <t>Goldmark (USA)</t>
  </si>
  <si>
    <t>Global Tour (IRE)</t>
  </si>
  <si>
    <t>Arakan (USA)</t>
  </si>
  <si>
    <t>Grey Atlantic Way (IRE)</t>
  </si>
  <si>
    <t>Linehan, Edmond Daniel</t>
  </si>
  <si>
    <t>Josephina (IRE)</t>
  </si>
  <si>
    <t>Mullins, Anthony</t>
  </si>
  <si>
    <t>Royal Anthem (USA)</t>
  </si>
  <si>
    <t>Ardview Boy (IRE)</t>
  </si>
  <si>
    <t>Lambe, J J</t>
  </si>
  <si>
    <t>Tamayaz (CAN)</t>
  </si>
  <si>
    <t>Bakers Street</t>
  </si>
  <si>
    <t>Cook, Miss J M</t>
  </si>
  <si>
    <t>Power, Paul</t>
  </si>
  <si>
    <t>Central Park (IRE)</t>
  </si>
  <si>
    <t>Walkers Point (IRE)</t>
  </si>
  <si>
    <t>McParlan, Mr N</t>
  </si>
  <si>
    <t>McParlan, S</t>
  </si>
  <si>
    <t>Randalls Alannah (IRE)</t>
  </si>
  <si>
    <t>Fahey, Seamus</t>
  </si>
  <si>
    <t>High Chaparral (IRE)</t>
  </si>
  <si>
    <t>Fast On (IRE)</t>
  </si>
  <si>
    <t>Brouder, Mr K J</t>
  </si>
  <si>
    <t>Verglas (IRE)</t>
  </si>
  <si>
    <t>Balynaclash Warior (IRE)</t>
  </si>
  <si>
    <t>Corrigan, Mr K</t>
  </si>
  <si>
    <t>Norwich</t>
  </si>
  <si>
    <t>Horse Racing Bets With Betfinder At Betbright Novices Handicap Chase</t>
  </si>
  <si>
    <t>Eric The Third (IRE)</t>
  </si>
  <si>
    <t>Handicap Novices Chase</t>
  </si>
  <si>
    <t>Boy In A Bentley (IRE)</t>
  </si>
  <si>
    <t>Kayf Tara</t>
  </si>
  <si>
    <t>Darling Maltaix (FR)</t>
  </si>
  <si>
    <t>Voix Du Nord (FR)</t>
  </si>
  <si>
    <t>Red Hanrahan (IRE)</t>
  </si>
  <si>
    <t>Moore, Mr Joshua</t>
  </si>
  <si>
    <t>Best, Suzi</t>
  </si>
  <si>
    <t>Ballymore Handicap Chase (0-102)</t>
  </si>
  <si>
    <t>Se Mo Laoch (IRE)</t>
  </si>
  <si>
    <t>Mahon, Mr E</t>
  </si>
  <si>
    <t>McMahon, Brian M</t>
  </si>
  <si>
    <t>Golden Tornado (IRE)</t>
  </si>
  <si>
    <t>Shanklys Dawn (IRE)</t>
  </si>
  <si>
    <t>Ballyfinboy (IRE)</t>
  </si>
  <si>
    <t>Finn, J R</t>
  </si>
  <si>
    <t>Great Palm (USA)</t>
  </si>
  <si>
    <t>Select Opportunity (IRE)</t>
  </si>
  <si>
    <t>OConnell, Mr E J</t>
  </si>
  <si>
    <t>Fruits Of Love (USA)</t>
  </si>
  <si>
    <t>Gunfire Reef (IRE)</t>
  </si>
  <si>
    <t>Mullins, Ms Margaret</t>
  </si>
  <si>
    <t>Holly Flight (FR)</t>
  </si>
  <si>
    <t>OBrien, Mr E P</t>
  </si>
  <si>
    <t>OFlynn, Paul</t>
  </si>
  <si>
    <t>Walk In The Park (IRE)</t>
  </si>
  <si>
    <t>Jamesmicheal (IRE)</t>
  </si>
  <si>
    <t>Enright, M A</t>
  </si>
  <si>
    <t>Brassil, John</t>
  </si>
  <si>
    <t>Better B Quick (IRE)</t>
  </si>
  <si>
    <t>OKeeffe, R P</t>
  </si>
  <si>
    <t>Overbury (IRE)</t>
  </si>
  <si>
    <t>Rock On Barney (IRE)</t>
  </si>
  <si>
    <t>Daly, E T</t>
  </si>
  <si>
    <t>Lynch, G T</t>
  </si>
  <si>
    <t>Fracas (IRE)</t>
  </si>
  <si>
    <t>Well Tom (IRE)</t>
  </si>
  <si>
    <t>Holden, Mr D P</t>
  </si>
  <si>
    <t>King, Aengus</t>
  </si>
  <si>
    <t>Well Chosen</t>
  </si>
  <si>
    <t>Redwood Castle (IRE)</t>
  </si>
  <si>
    <t>McInerney, Mr D J</t>
  </si>
  <si>
    <t>Danali (IRE)</t>
  </si>
  <si>
    <t>Orr, C J</t>
  </si>
  <si>
    <t>Love, Mrs D A</t>
  </si>
  <si>
    <t>Ringrone Castle (IRE)</t>
  </si>
  <si>
    <t>Treacy, R P</t>
  </si>
  <si>
    <t>Tierney, Ruaidhri Joseph</t>
  </si>
  <si>
    <t>Bach (IRE)</t>
  </si>
  <si>
    <t>Dawn Light Cave (IRE)</t>
  </si>
  <si>
    <t>Court Cave (IRE)</t>
  </si>
  <si>
    <t>Kilderry Prince (IRE)</t>
  </si>
  <si>
    <t>Maxwell, C D</t>
  </si>
  <si>
    <t>McNamara, A J</t>
  </si>
  <si>
    <t>Marignan (USA)</t>
  </si>
  <si>
    <t>Esthers Present (IRE)</t>
  </si>
  <si>
    <t>ODonoghue, S M</t>
  </si>
  <si>
    <t>Racing UK Handicap Hurdle</t>
  </si>
  <si>
    <t>Byron Flyer</t>
  </si>
  <si>
    <t>Kennedy, W T</t>
  </si>
  <si>
    <t>Byron</t>
  </si>
  <si>
    <t>Haul Away (IRE)</t>
  </si>
  <si>
    <t>Lungarno Palace (USA)</t>
  </si>
  <si>
    <t>Cawley, A P</t>
  </si>
  <si>
    <t>Henrythenavigator (USA)</t>
  </si>
  <si>
    <t>Paisley Park (IRE)</t>
  </si>
  <si>
    <t>Coleman, A</t>
  </si>
  <si>
    <t>Lavelle, Miss E C</t>
  </si>
  <si>
    <t>Mischievious Max (IRE)</t>
  </si>
  <si>
    <t>Cook, Danny</t>
  </si>
  <si>
    <t>Bethell, Harriet</t>
  </si>
  <si>
    <t>Dubai Destination (USA)</t>
  </si>
  <si>
    <t>Eamon An Cnoic (IRE)</t>
  </si>
  <si>
    <t>Cool Sky</t>
  </si>
  <si>
    <t>Millkom</t>
  </si>
  <si>
    <t>Lygon Rock (IRE)</t>
  </si>
  <si>
    <t>Eaton Hill (IRE)</t>
  </si>
  <si>
    <t>Moore, Jamie</t>
  </si>
  <si>
    <t>Massinis Trap (IRE)</t>
  </si>
  <si>
    <t>Dr Massini (IRE)</t>
  </si>
  <si>
    <t>Three Musketeers (IRE)</t>
  </si>
  <si>
    <t>Forecast</t>
  </si>
  <si>
    <t>Shoemark, Mr C P</t>
  </si>
  <si>
    <t>Observatory (USA)</t>
  </si>
  <si>
    <t xml:space="preserve">3m </t>
  </si>
  <si>
    <t>Casey Concrete Gorey Handicap Hurdle (80-95)</t>
  </si>
  <si>
    <t>Youcantcallherthat (IRE)</t>
  </si>
  <si>
    <t>Brian Boru</t>
  </si>
  <si>
    <t>Lady Of The Sea (IRE)</t>
  </si>
  <si>
    <t>Holy Motivation (IRE)</t>
  </si>
  <si>
    <t>Kalanisi (IRE)</t>
  </si>
  <si>
    <t>Whoyakodding</t>
  </si>
  <si>
    <t>Ahern, G</t>
  </si>
  <si>
    <t>Beat All (USA)</t>
  </si>
  <si>
    <t>Randalls Aoibhinn (IRE)</t>
  </si>
  <si>
    <t>Glamorous Nellie (IRE)</t>
  </si>
  <si>
    <t>Doyle, Miss Elizabeth</t>
  </si>
  <si>
    <t>Court Adjourned (IRE)</t>
  </si>
  <si>
    <t>OHanlon, P J</t>
  </si>
  <si>
    <t>McLoughlin, D A</t>
  </si>
  <si>
    <t>Alizee Javilex (FR)</t>
  </si>
  <si>
    <t>Le Fou (IRE)</t>
  </si>
  <si>
    <t>Cher Why Not (IRE)</t>
  </si>
  <si>
    <t>Doyle, Timothy</t>
  </si>
  <si>
    <t>Silver Planeur (FR)</t>
  </si>
  <si>
    <t>McNamara, E</t>
  </si>
  <si>
    <t>Malinas (GER)</t>
  </si>
  <si>
    <t>Touchy (IRE)</t>
  </si>
  <si>
    <t>Cashman, Donald</t>
  </si>
  <si>
    <t>Touch Of Land (FR)</t>
  </si>
  <si>
    <t>Beneficial Society (IRE)</t>
  </si>
  <si>
    <t>Fowler, Mrs Lorna</t>
  </si>
  <si>
    <t>Railway Muice (IRE)</t>
  </si>
  <si>
    <t>OShea, Miss Denise Marie</t>
  </si>
  <si>
    <t>Bere Haven (IRE)</t>
  </si>
  <si>
    <t>OConnor, Ian</t>
  </si>
  <si>
    <t>Papal Bull</t>
  </si>
  <si>
    <t>Mountmellick Girl (IRE)</t>
  </si>
  <si>
    <t>Duke, B W</t>
  </si>
  <si>
    <t>Glasson Lad (IRE)</t>
  </si>
  <si>
    <t>Mooney, Mrs Ann</t>
  </si>
  <si>
    <t>Quws</t>
  </si>
  <si>
    <t>Tricky Question (IRE)</t>
  </si>
  <si>
    <t xml:space="preserve">3m2½f </t>
  </si>
  <si>
    <t>Download The Betbright App Handicap Chase (For The Desert Orchid Silver Cup)</t>
  </si>
  <si>
    <t>Sumkindofking (IRE)</t>
  </si>
  <si>
    <t>George, Mr N</t>
  </si>
  <si>
    <t>Mighty Leader (IRE)</t>
  </si>
  <si>
    <t>Brace, Connor</t>
  </si>
  <si>
    <t>Bigbadjohn (IRE)</t>
  </si>
  <si>
    <t>Bellamy, Mr T</t>
  </si>
  <si>
    <t>Vinnie Roe (IRE)</t>
  </si>
  <si>
    <t>Ridgeway Flyer</t>
  </si>
  <si>
    <t>Tobougg (IRE)</t>
  </si>
  <si>
    <t>Court Frontier (IRE)</t>
  </si>
  <si>
    <t>Dunne, R T</t>
  </si>
  <si>
    <t>Williams, Christian</t>
  </si>
  <si>
    <t xml:space="preserve">2m4½f </t>
  </si>
  <si>
    <t>Annesley Williams Rated Novice Hurdle</t>
  </si>
  <si>
    <t>Randalls Ur Poet (IRE)</t>
  </si>
  <si>
    <t>Vinnie The Hoddie (IRE)</t>
  </si>
  <si>
    <t>Poly Rock (FR)</t>
  </si>
  <si>
    <t>Policy Maker (IRE)</t>
  </si>
  <si>
    <t>Karl Der Grosse (GER)</t>
  </si>
  <si>
    <t>Jukebox Jury</t>
  </si>
  <si>
    <t>Dorrells Pierji (FR)</t>
  </si>
  <si>
    <t>Coastal Path</t>
  </si>
  <si>
    <t>Vocarium (IRE)</t>
  </si>
  <si>
    <t>Fahey, Peter</t>
  </si>
  <si>
    <t>Poets Voice</t>
  </si>
  <si>
    <t>Petit Tartare (FR)</t>
  </si>
  <si>
    <t>Heliostatic (IRE)</t>
  </si>
  <si>
    <t>Grade 2</t>
  </si>
  <si>
    <t>Monets Garden Old Roan Limited Handicap Chase (Grade 2)</t>
  </si>
  <si>
    <t>Theo (IRE)</t>
  </si>
  <si>
    <t>Templehills (IRE)</t>
  </si>
  <si>
    <t>Jacob, Daryl</t>
  </si>
  <si>
    <t>Javert (IRE)</t>
  </si>
  <si>
    <t>Cloudy Dream (IRE)</t>
  </si>
  <si>
    <t>McCain Jnr, D</t>
  </si>
  <si>
    <t>Cloudings (IRE)</t>
  </si>
  <si>
    <t>Voix Deau (FR)</t>
  </si>
  <si>
    <t>Bewley, Mr C</t>
  </si>
  <si>
    <t>Frodon (FR)</t>
  </si>
  <si>
    <t>Frost, Miss B</t>
  </si>
  <si>
    <t>Nickname (FR)</t>
  </si>
  <si>
    <t>Ramses De Teillee (FR)</t>
  </si>
  <si>
    <t>Value At Risk</t>
  </si>
  <si>
    <t>Flying Angel (IRE)</t>
  </si>
  <si>
    <t>Casey Bros Supporting Their Local Racecourse Beginners Chase</t>
  </si>
  <si>
    <t>Peacocks Secret (IRE)</t>
  </si>
  <si>
    <t>Last Garrison (IRE)</t>
  </si>
  <si>
    <t>Mustameet (USA)</t>
  </si>
  <si>
    <t>Celebrity Status (IRE)</t>
  </si>
  <si>
    <t>Qui Bono (IRE)</t>
  </si>
  <si>
    <t>Crazyheart (IRE)</t>
  </si>
  <si>
    <t>Alhaarth (IRE)</t>
  </si>
  <si>
    <t>Sweetlight Doroux (FR)</t>
  </si>
  <si>
    <t>Balko (FR)</t>
  </si>
  <si>
    <t>Alice Johnston (IRE)</t>
  </si>
  <si>
    <t>Roche, Padraig</t>
  </si>
  <si>
    <t>Cherokee Bill</t>
  </si>
  <si>
    <t>Unchago (IRE)</t>
  </si>
  <si>
    <t>Craigsteel</t>
  </si>
  <si>
    <t>Cresus De Grissay (FR)</t>
  </si>
  <si>
    <t>Our Pocket Rocket (IRE)</t>
  </si>
  <si>
    <t>Courtney, Eamon</t>
  </si>
  <si>
    <t>Barna Venture (IRE)</t>
  </si>
  <si>
    <t xml:space="preserve">1m7½f </t>
  </si>
  <si>
    <t>betbright.com National Hunt Novices Hurdle</t>
  </si>
  <si>
    <t>Some Day Soon (IRE)</t>
  </si>
  <si>
    <t>Snowden, Jamie</t>
  </si>
  <si>
    <t>Milldean Silva (IRE)</t>
  </si>
  <si>
    <t>Rhythm Is A Dancer</t>
  </si>
  <si>
    <t>Norse Dancer (IRE)</t>
  </si>
  <si>
    <t>Foxtrot Juliet</t>
  </si>
  <si>
    <t>England, David</t>
  </si>
  <si>
    <t>Murphy, Olly</t>
  </si>
  <si>
    <t>Shirocco (GER)</t>
  </si>
  <si>
    <t>Indigo Stamp</t>
  </si>
  <si>
    <t>Davies, James</t>
  </si>
  <si>
    <t>Gillard, Mark</t>
  </si>
  <si>
    <t xml:space="preserve">2m6f </t>
  </si>
  <si>
    <t>Glenman Corporation Handicap Hurdle</t>
  </si>
  <si>
    <t>Crosshue Boy (IRE)</t>
  </si>
  <si>
    <t>Dunne, H D</t>
  </si>
  <si>
    <t>Doyle, Sean Thomas</t>
  </si>
  <si>
    <t>High Sparrow (IRE)</t>
  </si>
  <si>
    <t>Auvergnat (FR)</t>
  </si>
  <si>
    <t>Bolger, E</t>
  </si>
  <si>
    <t>Della Francesca (USA)</t>
  </si>
  <si>
    <t>Ohherewego (IRE)</t>
  </si>
  <si>
    <t>OBrien, V T</t>
  </si>
  <si>
    <t>Medaaly</t>
  </si>
  <si>
    <t>The King Of Brega (IRE)</t>
  </si>
  <si>
    <t>Antimatter (IRE)</t>
  </si>
  <si>
    <t>Duggan, Donncha</t>
  </si>
  <si>
    <t>Dushyantor (USA)</t>
  </si>
  <si>
    <t>Fine Theatre (IRE)</t>
  </si>
  <si>
    <t>Josies Orders (IRE)</t>
  </si>
  <si>
    <t>Seskinane (IRE)</t>
  </si>
  <si>
    <t>Colgan, R C</t>
  </si>
  <si>
    <t>Imperial Ballet (IRE)</t>
  </si>
  <si>
    <t>Mysloegin (IRE)</t>
  </si>
  <si>
    <t>Hareth (IRE)</t>
  </si>
  <si>
    <t>Byrnes, C</t>
  </si>
  <si>
    <t>Muroor</t>
  </si>
  <si>
    <t>McCourt, T G</t>
  </si>
  <si>
    <t>Nayef (USA)</t>
  </si>
  <si>
    <t>Odit (GER)</t>
  </si>
  <si>
    <t>Kallisto (GER)</t>
  </si>
  <si>
    <t>Vision Dete (FR)</t>
  </si>
  <si>
    <t>Vision DEtat (FR)</t>
  </si>
  <si>
    <t>Suinda (IRE)</t>
  </si>
  <si>
    <t>Bye Bye O Bye (IRE)</t>
  </si>
  <si>
    <t>Griffin, Michael C</t>
  </si>
  <si>
    <t>Kadeed (IRE)</t>
  </si>
  <si>
    <t>Dom Dolo (FR)</t>
  </si>
  <si>
    <t>Gilligan, L P</t>
  </si>
  <si>
    <t>Special Kaldoun (IRE)</t>
  </si>
  <si>
    <t>Aasleagh Dawn (IRE)</t>
  </si>
  <si>
    <t>McNamara, Conor</t>
  </si>
  <si>
    <t>Cromwell, Gavin Patrick</t>
  </si>
  <si>
    <t>Baltimore Buzz (IRE)</t>
  </si>
  <si>
    <t>Fitzpatrick, John</t>
  </si>
  <si>
    <t>Amaulino (FR)</t>
  </si>
  <si>
    <t>Saint Des Saints (FR)</t>
  </si>
  <si>
    <t>Freedom Statue (IRE)</t>
  </si>
  <si>
    <t>Molson Coors Chase (Novices Limited Handicap)</t>
  </si>
  <si>
    <t>Drovers Lane (IRE)</t>
  </si>
  <si>
    <t>Heskin, A P</t>
  </si>
  <si>
    <t>Curtis, Miss Rebecca</t>
  </si>
  <si>
    <t>Wandrin Star (IRE)</t>
  </si>
  <si>
    <t>Hamill, Mikey</t>
  </si>
  <si>
    <t>Bailey, K C</t>
  </si>
  <si>
    <t>Wolfcatcher (IRE)</t>
  </si>
  <si>
    <t>OBrien, T J</t>
  </si>
  <si>
    <t>Kings Best (USA)</t>
  </si>
  <si>
    <t>Polydora (IRE)</t>
  </si>
  <si>
    <t>Reigning Supreme (IRE)</t>
  </si>
  <si>
    <t>Traditional Dancer (IRE)</t>
  </si>
  <si>
    <t>Chapman, Mr R</t>
  </si>
  <si>
    <t>Jardine, I</t>
  </si>
  <si>
    <t>Danehill Dancer (IRE)</t>
  </si>
  <si>
    <t>Arthurs Gift (IRE)</t>
  </si>
  <si>
    <t>Oakley Hall (IRE)</t>
  </si>
  <si>
    <t>McLernon, R P</t>
  </si>
  <si>
    <t>Lord Du Mesnil (FR)</t>
  </si>
  <si>
    <t>Molly The Dolly (IRE)</t>
  </si>
  <si>
    <t>Casey Precast Handicap Chase</t>
  </si>
  <si>
    <t>Neddyvaughan (IRE)</t>
  </si>
  <si>
    <t>St Jovite (USA)</t>
  </si>
  <si>
    <t>Ask Nile (IRE)</t>
  </si>
  <si>
    <t>Neville, Seamus</t>
  </si>
  <si>
    <t>Gentleman Duke (IRE)</t>
  </si>
  <si>
    <t>Geraghty, B J</t>
  </si>
  <si>
    <t>Bachelor Duke (USA)</t>
  </si>
  <si>
    <t>Shanpallas (IRE)</t>
  </si>
  <si>
    <t>Presenting Mahler (IRE)</t>
  </si>
  <si>
    <t>Killiney Court (IRE)</t>
  </si>
  <si>
    <t>Morgan, Mr H</t>
  </si>
  <si>
    <t>Adimelo (FR)</t>
  </si>
  <si>
    <t>Honolulu (IRE)</t>
  </si>
  <si>
    <t>Conduct Yourself (IRE)</t>
  </si>
  <si>
    <t>Kiely, John E</t>
  </si>
  <si>
    <t>Peculiar Genius (IRE)</t>
  </si>
  <si>
    <t>Mr Picotee (IRE)</t>
  </si>
  <si>
    <t>Halley, Vincent Laurence</t>
  </si>
  <si>
    <t>3yo</t>
  </si>
  <si>
    <t>Betbright Casino Juvenile Hurdle</t>
  </si>
  <si>
    <t>Cheeky Rascal (IRE)</t>
  </si>
  <si>
    <t>Most Improved (IRE)</t>
  </si>
  <si>
    <t>Johni Boxit</t>
  </si>
  <si>
    <t>Barr, Brian</t>
  </si>
  <si>
    <t>Sakhees Secret</t>
  </si>
  <si>
    <t>Teaser</t>
  </si>
  <si>
    <t>Noonan, Mr D G</t>
  </si>
  <si>
    <t>Dansili</t>
  </si>
  <si>
    <t>Powerful Society (IRE)</t>
  </si>
  <si>
    <t>Cheleda, Angus</t>
  </si>
  <si>
    <t>Power</t>
  </si>
  <si>
    <t>Dont Cry About It (IRE)</t>
  </si>
  <si>
    <t>Stronge, Ali</t>
  </si>
  <si>
    <t>Casamento (IRE)</t>
  </si>
  <si>
    <t>Bunch Of Thyme (IRE)</t>
  </si>
  <si>
    <t>Houlihan, Mr S M</t>
  </si>
  <si>
    <t>Turner, W G M</t>
  </si>
  <si>
    <t>Elzaam (AUS)</t>
  </si>
  <si>
    <t>Miriam Hand Play In Pink Fundraiser Hurdle</t>
  </si>
  <si>
    <t>Wicklow Brave</t>
  </si>
  <si>
    <t>Sweet Home Chicago (IRE)</t>
  </si>
  <si>
    <t>Jaime Sommers (IRE)</t>
  </si>
  <si>
    <t>Bowe, Michael J</t>
  </si>
  <si>
    <t>Val De Ferbet (FR)</t>
  </si>
  <si>
    <t>McNamara, Andrew</t>
  </si>
  <si>
    <t>Dare To Endeavour</t>
  </si>
  <si>
    <t>Alflora (IRE)</t>
  </si>
  <si>
    <t>Indian Air (IRE)</t>
  </si>
  <si>
    <t>Lynch, P M</t>
  </si>
  <si>
    <t xml:space="preserve">2m1f </t>
  </si>
  <si>
    <t>4-6yo</t>
  </si>
  <si>
    <t>EBF British Stallion Studs Mares Standard Open NH Flat Race (Qualifier)</t>
  </si>
  <si>
    <t>Tashunka (IRE)</t>
  </si>
  <si>
    <t>NH Flat</t>
  </si>
  <si>
    <t>Sweet Adare (IRE)</t>
  </si>
  <si>
    <t>Dartnall, V R A</t>
  </si>
  <si>
    <t>Teme Spirit (IRE)</t>
  </si>
  <si>
    <t>Sans Frontieres (IRE)</t>
  </si>
  <si>
    <t>Whiteoak Fleur</t>
  </si>
  <si>
    <t>Black Sam Bellamy (IRE)</t>
  </si>
  <si>
    <t>Briery Express</t>
  </si>
  <si>
    <t>Hutchinson, Wayne</t>
  </si>
  <si>
    <t>Williams, Noel</t>
  </si>
  <si>
    <t>Rail Link</t>
  </si>
  <si>
    <t>Poperinghe Ginger (IRE)</t>
  </si>
  <si>
    <t>Woods, K K</t>
  </si>
  <si>
    <t>McPherson, Graeme P</t>
  </si>
  <si>
    <t>Pardon Me</t>
  </si>
  <si>
    <t>McGrath, Jeremiah</t>
  </si>
  <si>
    <t>Mullins, J W</t>
  </si>
  <si>
    <t>Inajiffy (IRE)</t>
  </si>
  <si>
    <t>Quinlan, Sean</t>
  </si>
  <si>
    <t>Bleue Away (IRE)</t>
  </si>
  <si>
    <t>Edwards, Alex</t>
  </si>
  <si>
    <t>Aggy With It (IRE)</t>
  </si>
  <si>
    <t>Legends Gold (IRE)</t>
  </si>
  <si>
    <t>Henrietta Bell (IRE)</t>
  </si>
  <si>
    <t>Bannister, Mr H A A</t>
  </si>
  <si>
    <t>Whittington, H</t>
  </si>
  <si>
    <t>Madam Cloud (IRE)</t>
  </si>
  <si>
    <t>King, Connor</t>
  </si>
  <si>
    <t>Easterby, T D</t>
  </si>
  <si>
    <t>5-7yo</t>
  </si>
  <si>
    <t>Irish Stallions Farm EBF Mares (Pro/Am) Flat Race</t>
  </si>
  <si>
    <t>Miss Chevious Girl (IRE)</t>
  </si>
  <si>
    <t>Mullins, Mr P W</t>
  </si>
  <si>
    <t>Thats My Dubai (IRE)</t>
  </si>
  <si>
    <t>Deegan, R</t>
  </si>
  <si>
    <t>Barry, J R</t>
  </si>
  <si>
    <t>Owenacurra Lass (IRE)</t>
  </si>
  <si>
    <t>Queally, Mr D L</t>
  </si>
  <si>
    <t>Queally, Declan</t>
  </si>
  <si>
    <t>Sabichi (IRE)</t>
  </si>
  <si>
    <t>Elvin, Miss P</t>
  </si>
  <si>
    <t>Fahy, P A</t>
  </si>
  <si>
    <t>Darrens Diamond (IRE)</t>
  </si>
  <si>
    <t>Sweeney, Mr M J</t>
  </si>
  <si>
    <t>Murphy, Robert</t>
  </si>
  <si>
    <t>Positive Outlook (IRE)</t>
  </si>
  <si>
    <t>Dare To See (IRE)</t>
  </si>
  <si>
    <t>Roche, T P</t>
  </si>
  <si>
    <t>Griffin, Eoin</t>
  </si>
  <si>
    <t>Blazing Beth (IRE)</t>
  </si>
  <si>
    <t>Kiely, R J</t>
  </si>
  <si>
    <t>Markmyword</t>
  </si>
  <si>
    <t>Crawford, S R B</t>
  </si>
  <si>
    <t>Resplendent Glory (IRE)</t>
  </si>
  <si>
    <t>3yo+</t>
  </si>
  <si>
    <t>Janet &amp; Ken Wilcox Diamond Wedding Celebration Handicap Hurdle</t>
  </si>
  <si>
    <t>Volpone Jelois (FR)</t>
  </si>
  <si>
    <t>Thorne, Alexander</t>
  </si>
  <si>
    <t>Vol De Nuit</t>
  </si>
  <si>
    <t>Magical Thomas</t>
  </si>
  <si>
    <t>Mick Thonic (FR)</t>
  </si>
  <si>
    <t>Tizzard, C L</t>
  </si>
  <si>
    <t>Maresca Sorrento (FR)</t>
  </si>
  <si>
    <t>Borak (IRE)</t>
  </si>
  <si>
    <t>Kodiac</t>
  </si>
  <si>
    <t>Cotton Club (IRE)</t>
  </si>
  <si>
    <t>Mitchell, N R</t>
  </si>
  <si>
    <t>Amadeus Wolf</t>
  </si>
  <si>
    <t>Winter Soldier (FR)</t>
  </si>
  <si>
    <t>Walford, Robert</t>
  </si>
  <si>
    <t>Soldier Hollow</t>
  </si>
  <si>
    <t>Galway Golf Club Restaurant 4-Y-O Fillies (Pro/Am) Flat Race</t>
  </si>
  <si>
    <t>Silk And Sand (IRE)</t>
  </si>
  <si>
    <t>OConnor, Mr Derek</t>
  </si>
  <si>
    <t>Miss Aloud (IRE)</t>
  </si>
  <si>
    <t>ONeill, Ms Lisa</t>
  </si>
  <si>
    <t>Cotton End (IRE)</t>
  </si>
  <si>
    <t>The Caddy Rose (IRE)</t>
  </si>
  <si>
    <t>OHare, Mr M J</t>
  </si>
  <si>
    <t>Rhythm Divine (IRE)</t>
  </si>
  <si>
    <t>McKenna, Liam</t>
  </si>
  <si>
    <t>Cosgrave, J G</t>
  </si>
  <si>
    <t>Coosan Bluebell (IRE)</t>
  </si>
  <si>
    <t>Bridget Cottage (IRE)</t>
  </si>
  <si>
    <t>Queally, I T</t>
  </si>
  <si>
    <t>Kilshanvey Lady (IRE)</t>
  </si>
  <si>
    <t>McGuinness, Luke</t>
  </si>
  <si>
    <t>Golden Lariat (USA)</t>
  </si>
  <si>
    <t>Caddy Shack (IRE)</t>
  </si>
  <si>
    <t>Berry, Mr J P</t>
  </si>
  <si>
    <t>Berry, J A</t>
  </si>
  <si>
    <t>Kalanisi Og (IRE)</t>
  </si>
  <si>
    <t>Gleeson, Mr W J</t>
  </si>
  <si>
    <t>Fur Elise (IRE)</t>
  </si>
  <si>
    <t>Cavanagh, Mr S</t>
  </si>
  <si>
    <t>Walking In Memphis (IRE)</t>
  </si>
  <si>
    <t>Maxwell, Mr D P</t>
  </si>
  <si>
    <t>Helly Hansum (IRE)</t>
  </si>
  <si>
    <t>Hogan, Mr J</t>
  </si>
  <si>
    <t>Miss Cedille (FR)</t>
  </si>
  <si>
    <t>Maguire, Mr F</t>
  </si>
  <si>
    <t>Jilly Mac (IRE)</t>
  </si>
  <si>
    <t>Barron, Mr R W</t>
  </si>
  <si>
    <t>Beautiful Betsy (IRE)</t>
  </si>
  <si>
    <t>Lee, Norman</t>
  </si>
  <si>
    <t>September Storm (GER)</t>
  </si>
  <si>
    <t>Josie Abbing (IRE)</t>
  </si>
  <si>
    <t>Lavery, Mr D G</t>
  </si>
  <si>
    <t xml:space="preserve"> </t>
  </si>
  <si>
    <t>Bold</t>
  </si>
  <si>
    <t>TopRated</t>
  </si>
  <si>
    <t>2 Year Olds</t>
  </si>
  <si>
    <t>Sprints</t>
  </si>
  <si>
    <t>Main</t>
  </si>
  <si>
    <t>DelDupe</t>
  </si>
  <si>
    <t>Sheet1</t>
  </si>
  <si>
    <t>Calculations</t>
  </si>
  <si>
    <t>1220 Wexford</t>
  </si>
  <si>
    <t>1235 Galway</t>
  </si>
  <si>
    <t>1240 Aintree</t>
  </si>
  <si>
    <t>1250 Wexford</t>
  </si>
  <si>
    <t>1300 Wincanton</t>
  </si>
  <si>
    <t>1305 Galway</t>
  </si>
  <si>
    <t>1315 Aintree</t>
  </si>
  <si>
    <t>1325 Wexford</t>
  </si>
  <si>
    <t>1335 Wincanton</t>
  </si>
  <si>
    <t>1340 Galway</t>
  </si>
  <si>
    <t>1350 Aintree</t>
  </si>
  <si>
    <t>1400 Wexford</t>
  </si>
  <si>
    <t>1410 Wincanton</t>
  </si>
  <si>
    <t>1415 Galway</t>
  </si>
  <si>
    <t>1425 Aintree</t>
  </si>
  <si>
    <t>1435 Wexford</t>
  </si>
  <si>
    <t>1445 Wincanton</t>
  </si>
  <si>
    <t>1450 Galway</t>
  </si>
  <si>
    <t>1500 Aintree</t>
  </si>
  <si>
    <t>1510 Wexford</t>
  </si>
  <si>
    <t>1520 Wincanton</t>
  </si>
  <si>
    <t>1525 Galway</t>
  </si>
  <si>
    <t>1535 Aintree</t>
  </si>
  <si>
    <t>1545 Wexford</t>
  </si>
  <si>
    <t>1555 Wincanton</t>
  </si>
  <si>
    <t>1600 Galway</t>
  </si>
  <si>
    <t>1610 Aintree</t>
  </si>
  <si>
    <t>1620 Wexford</t>
  </si>
  <si>
    <t>1630 Wincanton</t>
  </si>
  <si>
    <t>1635 Galway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</si>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</sst>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dd/mm/yyyy"/>
    <numFmt numFmtId="166" formatCode="hh:mm:ss"/>
  </numFmts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Avenir Book"/>
    </font>
    <font>
      <b/>
      <sz val="14"/>
      <color theme="1"/>
      <name val="Avenir Book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</fonts>
  <fills count="27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D567"/>
        <bgColor indexed="64"/>
      </patternFill>
    </fill>
    <fill>
      <patternFill patternType="solid">
        <fgColor rgb="FFC8CE71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F6B56B"/>
        <bgColor indexed="64"/>
      </patternFill>
    </fill>
    <fill>
      <patternFill patternType="solid">
        <fgColor rgb="FFA6C879"/>
        <bgColor indexed="64"/>
      </patternFill>
    </fill>
    <fill>
      <patternFill patternType="solid">
        <fgColor rgb="FFEE9A6F"/>
        <bgColor indexed="64"/>
      </patternFill>
    </fill>
    <fill>
      <patternFill patternType="solid">
        <fgColor rgb="FFF2AA6D"/>
        <bgColor indexed="64"/>
      </patternFill>
    </fill>
    <fill>
      <patternFill patternType="solid">
        <fgColor rgb="FFF3AF6C"/>
        <bgColor indexed="64"/>
      </patternFill>
    </fill>
    <fill>
      <patternFill patternType="solid">
        <fgColor rgb="FFF0A16E"/>
        <bgColor indexed="64"/>
      </patternFill>
    </fill>
    <fill>
      <patternFill patternType="solid">
        <fgColor rgb="FFFCCE68"/>
        <bgColor indexed="64"/>
      </patternFill>
    </fill>
    <fill>
      <patternFill patternType="solid">
        <fgColor rgb="FFF6D868"/>
        <bgColor indexed="64"/>
      </patternFill>
    </fill>
    <fill>
      <patternFill patternType="solid">
        <fgColor rgb="FF89C37F"/>
        <bgColor indexed="64"/>
      </patternFill>
    </fill>
    <fill>
      <patternFill patternType="solid">
        <fgColor rgb="FFC5CF72"/>
        <bgColor indexed="64"/>
      </patternFill>
    </fill>
    <fill>
      <patternFill patternType="solid">
        <fgColor rgb="FFEE9B6F"/>
        <bgColor indexed="64"/>
      </patternFill>
    </fill>
    <fill>
      <patternFill patternType="solid">
        <fgColor rgb="FFDFD46C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F6D568"/>
        <bgColor indexed="64"/>
      </patternFill>
    </fill>
    <fill>
      <patternFill patternType="solid">
        <fgColor rgb="FFEFD469"/>
        <bgColor indexed="64"/>
      </patternFill>
    </fill>
    <fill>
      <patternFill patternType="solid">
        <fgColor rgb="FFF7D867"/>
        <bgColor indexed="64"/>
      </patternFill>
    </fill>
    <fill>
      <patternFill patternType="solid">
        <fgColor rgb="FFF5D868"/>
        <bgColor indexed="64"/>
      </patternFill>
    </fill>
    <fill>
      <patternFill patternType="solid">
        <fgColor rgb="FF6EC085"/>
        <bgColor indexed="64"/>
      </patternFill>
    </fill>
    <fill>
      <patternFill patternType="solid">
        <fgColor rgb="FFDED16D"/>
        <bgColor indexed="64"/>
      </patternFill>
    </fill>
    <fill>
      <patternFill patternType="solid">
        <fgColor rgb="FFEED469"/>
        <bgColor indexed="64"/>
      </patternFill>
    </fill>
    <fill>
      <patternFill patternType="solid">
        <fgColor rgb="FFF2D468"/>
        <bgColor indexed="64"/>
      </patternFill>
    </fill>
    <fill>
      <patternFill patternType="solid">
        <fgColor rgb="FFF2A76D"/>
        <bgColor indexed="64"/>
      </patternFill>
    </fill>
    <fill>
      <patternFill patternType="solid">
        <fgColor rgb="FFFAC469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EC9370"/>
        <bgColor indexed="64"/>
      </patternFill>
    </fill>
    <fill>
      <patternFill patternType="solid">
        <fgColor rgb="FFF0A26E"/>
        <bgColor indexed="64"/>
      </patternFill>
    </fill>
    <fill>
      <patternFill patternType="solid">
        <fgColor rgb="FFF5B36C"/>
        <bgColor indexed="64"/>
      </patternFill>
    </fill>
    <fill>
      <patternFill patternType="solid">
        <fgColor rgb="FFF8D867"/>
        <bgColor indexed="64"/>
      </patternFill>
    </fill>
    <fill>
      <patternFill patternType="solid">
        <fgColor rgb="FFF1A56E"/>
        <bgColor indexed="64"/>
      </patternFill>
    </fill>
    <fill>
      <patternFill patternType="solid">
        <fgColor rgb="FFF9C569"/>
        <bgColor indexed="64"/>
      </patternFill>
    </fill>
    <fill>
      <patternFill patternType="solid">
        <fgColor rgb="FFE6D26B"/>
        <bgColor indexed="64"/>
      </patternFill>
    </fill>
    <fill>
      <patternFill patternType="solid">
        <fgColor rgb="FFFBCA68"/>
        <bgColor indexed="64"/>
      </patternFill>
    </fill>
    <fill>
      <patternFill patternType="solid">
        <fgColor rgb="FFF1A46E"/>
        <bgColor indexed="64"/>
      </patternFill>
    </fill>
    <fill>
      <patternFill patternType="solid">
        <fgColor rgb="FF6EBF85"/>
        <bgColor indexed="64"/>
      </patternFill>
    </fill>
    <fill>
      <patternFill patternType="solid">
        <fgColor rgb="FFABC978"/>
        <bgColor indexed="64"/>
      </patternFill>
    </fill>
    <fill>
      <patternFill patternType="solid">
        <fgColor rgb="FFB5CC75"/>
        <bgColor indexed="64"/>
      </patternFill>
    </fill>
    <fill>
      <patternFill patternType="solid">
        <fgColor rgb="FFFAC86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AD071"/>
        <bgColor indexed="64"/>
      </patternFill>
    </fill>
    <fill>
      <patternFill patternType="solid">
        <fgColor rgb="FFE8D36A"/>
        <bgColor indexed="64"/>
      </patternFill>
    </fill>
    <fill>
      <patternFill patternType="solid">
        <fgColor rgb="FFE7D26B"/>
        <bgColor indexed="64"/>
      </patternFill>
    </fill>
    <fill>
      <patternFill patternType="solid">
        <fgColor rgb="FFE2D26C"/>
        <bgColor indexed="64"/>
      </patternFill>
    </fill>
    <fill>
      <patternFill patternType="solid">
        <fgColor rgb="FFFED267"/>
        <bgColor indexed="64"/>
      </patternFill>
    </fill>
    <fill>
      <patternFill patternType="solid">
        <fgColor rgb="FFF0D469"/>
        <bgColor indexed="64"/>
      </patternFill>
    </fill>
    <fill>
      <patternFill patternType="solid">
        <fgColor rgb="FFD7D06E"/>
        <bgColor indexed="64"/>
      </patternFill>
    </fill>
    <fill>
      <patternFill patternType="solid">
        <fgColor rgb="FFEFD769"/>
        <bgColor indexed="64"/>
      </patternFill>
    </fill>
    <fill>
      <patternFill patternType="solid">
        <fgColor rgb="FFE2D46C"/>
        <bgColor indexed="64"/>
      </patternFill>
    </fill>
    <fill>
      <patternFill patternType="solid">
        <fgColor rgb="FFF3D768"/>
        <bgColor indexed="64"/>
      </patternFill>
    </fill>
    <fill>
      <patternFill patternType="solid">
        <fgColor rgb="FFEDD669"/>
        <bgColor indexed="64"/>
      </patternFill>
    </fill>
    <fill>
      <patternFill patternType="solid">
        <fgColor rgb="FFCACE71"/>
        <bgColor indexed="64"/>
      </patternFill>
    </fill>
    <fill>
      <patternFill patternType="solid">
        <fgColor rgb="FFAAC978"/>
        <bgColor indexed="64"/>
      </patternFill>
    </fill>
    <fill>
      <patternFill patternType="solid">
        <fgColor rgb="FFEBD36A"/>
        <bgColor indexed="64"/>
      </patternFill>
    </fill>
    <fill>
      <patternFill patternType="solid">
        <fgColor rgb="FFC9CE71"/>
        <bgColor indexed="64"/>
      </patternFill>
    </fill>
    <fill>
      <patternFill patternType="solid">
        <fgColor rgb="FFF4D768"/>
        <bgColor indexed="64"/>
      </patternFill>
    </fill>
    <fill>
      <patternFill patternType="solid">
        <fgColor rgb="FFE7D56B"/>
        <bgColor indexed="64"/>
      </patternFill>
    </fill>
    <fill>
      <patternFill patternType="solid">
        <fgColor rgb="FFEAD66A"/>
        <bgColor indexed="64"/>
      </patternFill>
    </fill>
    <fill>
      <patternFill patternType="solid">
        <fgColor rgb="FFF2D768"/>
        <bgColor indexed="64"/>
      </patternFill>
    </fill>
    <fill>
      <patternFill patternType="solid">
        <fgColor rgb="FFBDCE74"/>
        <bgColor indexed="64"/>
      </patternFill>
    </fill>
    <fill>
      <patternFill patternType="solid">
        <fgColor rgb="FFB9CB75"/>
        <bgColor indexed="64"/>
      </patternFill>
    </fill>
    <fill>
      <patternFill patternType="solid">
        <fgColor rgb="FFB3CA76"/>
        <bgColor indexed="64"/>
      </patternFill>
    </fill>
    <fill>
      <patternFill patternType="solid">
        <fgColor rgb="FFD9D06E"/>
        <bgColor indexed="64"/>
      </patternFill>
    </fill>
    <fill>
      <patternFill patternType="solid">
        <fgColor rgb="FFACC977"/>
        <bgColor indexed="64"/>
      </patternFill>
    </fill>
    <fill>
      <patternFill patternType="solid">
        <fgColor rgb="FFE3D46C"/>
        <bgColor indexed="64"/>
      </patternFill>
    </fill>
    <fill>
      <patternFill patternType="solid">
        <fgColor rgb="FFDDD36D"/>
        <bgColor indexed="64"/>
      </patternFill>
    </fill>
    <fill>
      <patternFill patternType="solid">
        <fgColor rgb="FFCBD071"/>
        <bgColor indexed="64"/>
      </patternFill>
    </fill>
    <fill>
      <patternFill patternType="solid">
        <fgColor rgb="FFAACA78"/>
        <bgColor indexed="64"/>
      </patternFill>
    </fill>
    <fill>
      <patternFill patternType="solid">
        <fgColor rgb="FFDED36D"/>
        <bgColor indexed="64"/>
      </patternFill>
    </fill>
    <fill>
      <patternFill patternType="solid">
        <fgColor rgb="FF94C67D"/>
        <bgColor indexed="64"/>
      </patternFill>
    </fill>
    <fill>
      <patternFill patternType="solid">
        <fgColor rgb="FF9BC67B"/>
        <bgColor indexed="64"/>
      </patternFill>
    </fill>
    <fill>
      <patternFill patternType="solid">
        <fgColor rgb="FFACCB77"/>
        <bgColor indexed="64"/>
      </patternFill>
    </fill>
    <fill>
      <patternFill patternType="solid">
        <fgColor rgb="FF9BC87B"/>
        <bgColor indexed="64"/>
      </patternFill>
    </fill>
    <fill>
      <patternFill patternType="solid">
        <fgColor rgb="FFF7B96B"/>
        <bgColor indexed="64"/>
      </patternFill>
    </fill>
    <fill>
      <patternFill patternType="solid">
        <fgColor rgb="FFF8BE6A"/>
        <bgColor indexed="64"/>
      </patternFill>
    </fill>
    <fill>
      <patternFill patternType="solid">
        <fgColor rgb="FFFED467"/>
        <bgColor indexed="64"/>
      </patternFill>
    </fill>
    <fill>
      <patternFill patternType="solid">
        <fgColor rgb="FFED9770"/>
        <bgColor indexed="64"/>
      </patternFill>
    </fill>
    <fill>
      <patternFill patternType="solid">
        <fgColor rgb="FFF2AB6D"/>
        <bgColor indexed="64"/>
      </patternFill>
    </fill>
    <fill>
      <patternFill patternType="solid">
        <fgColor rgb="FFF4B06C"/>
        <bgColor indexed="64"/>
      </patternFill>
    </fill>
    <fill>
      <patternFill patternType="solid">
        <fgColor rgb="FFF9C469"/>
        <bgColor indexed="64"/>
      </patternFill>
    </fill>
    <fill>
      <patternFill patternType="solid">
        <fgColor rgb="FFF0A36E"/>
        <bgColor indexed="64"/>
      </patternFill>
    </fill>
    <fill>
      <patternFill patternType="solid">
        <fgColor rgb="FFE7D36B"/>
        <bgColor indexed="64"/>
      </patternFill>
    </fill>
    <fill>
      <patternFill patternType="solid">
        <fgColor rgb="FFD8D06E"/>
        <bgColor indexed="64"/>
      </patternFill>
    </fill>
    <fill>
      <patternFill patternType="solid">
        <fgColor rgb="FFF3D468"/>
        <bgColor indexed="64"/>
      </patternFill>
    </fill>
    <fill>
      <patternFill patternType="solid">
        <fgColor rgb="FF6FC084"/>
        <bgColor indexed="64"/>
      </patternFill>
    </fill>
    <fill>
      <patternFill patternType="solid">
        <fgColor rgb="FFECD66A"/>
        <bgColor indexed="64"/>
      </patternFill>
    </fill>
    <fill>
      <patternFill patternType="solid">
        <fgColor rgb="FF66BE86"/>
        <bgColor indexed="64"/>
      </patternFill>
    </fill>
    <fill>
      <patternFill patternType="solid">
        <fgColor rgb="FFE9D66A"/>
        <bgColor indexed="64"/>
      </patternFill>
    </fill>
    <fill>
      <patternFill patternType="solid">
        <fgColor rgb="FFD6D26E"/>
        <bgColor indexed="64"/>
      </patternFill>
    </fill>
    <fill>
      <patternFill patternType="solid">
        <fgColor rgb="FFB4CA76"/>
        <bgColor indexed="64"/>
      </patternFill>
    </fill>
    <fill>
      <patternFill patternType="solid">
        <fgColor rgb="FFCBCE71"/>
        <bgColor indexed="64"/>
      </patternFill>
    </fill>
    <fill>
      <patternFill patternType="solid">
        <fgColor rgb="FF96C67C"/>
        <bgColor indexed="64"/>
      </patternFill>
    </fill>
    <fill>
      <patternFill patternType="solid">
        <fgColor rgb="FFA8C878"/>
        <bgColor indexed="64"/>
      </patternFill>
    </fill>
    <fill>
      <patternFill patternType="solid">
        <fgColor rgb="FF9FC77A"/>
        <bgColor indexed="64"/>
      </patternFill>
    </fill>
    <fill>
      <patternFill patternType="solid">
        <fgColor rgb="FFA7CA78"/>
        <bgColor indexed="64"/>
      </patternFill>
    </fill>
    <fill>
      <patternFill patternType="solid">
        <fgColor rgb="FFB4CC76"/>
        <bgColor indexed="64"/>
      </patternFill>
    </fill>
    <fill>
      <patternFill patternType="solid">
        <fgColor rgb="FFCCD070"/>
        <bgColor indexed="64"/>
      </patternFill>
    </fill>
    <fill>
      <patternFill patternType="solid">
        <fgColor rgb="FFCDCE70"/>
        <bgColor indexed="64"/>
      </patternFill>
    </fill>
    <fill>
      <patternFill patternType="solid">
        <fgColor rgb="FFFBD667"/>
        <bgColor indexed="64"/>
      </patternFill>
    </fill>
    <fill>
      <patternFill patternType="solid">
        <fgColor rgb="FF6ABF85"/>
        <bgColor indexed="64"/>
      </patternFill>
    </fill>
    <fill>
      <patternFill patternType="solid">
        <fgColor rgb="FF94C67C"/>
        <bgColor indexed="64"/>
      </patternFill>
    </fill>
    <fill>
      <patternFill patternType="solid">
        <fgColor rgb="FF85C480"/>
        <bgColor indexed="64"/>
      </patternFill>
    </fill>
    <fill>
      <patternFill patternType="solid">
        <fgColor rgb="FFE4D26B"/>
        <bgColor indexed="64"/>
      </patternFill>
    </fill>
    <fill>
      <patternFill patternType="solid">
        <fgColor rgb="FFF8D567"/>
        <bgColor indexed="64"/>
      </patternFill>
    </fill>
    <fill>
      <patternFill patternType="solid">
        <fgColor rgb="FFFDD666"/>
        <bgColor indexed="64"/>
      </patternFill>
    </fill>
    <fill>
      <patternFill patternType="solid">
        <fgColor rgb="FFDAD06E"/>
        <bgColor indexed="64"/>
      </patternFill>
    </fill>
    <fill>
      <patternFill patternType="solid">
        <fgColor rgb="FF94C57D"/>
        <bgColor indexed="64"/>
      </patternFill>
    </fill>
    <fill>
      <patternFill patternType="solid">
        <fgColor rgb="FFB8CB75"/>
        <bgColor indexed="64"/>
      </patternFill>
    </fill>
    <fill>
      <patternFill patternType="solid">
        <fgColor rgb="FFEED669"/>
        <bgColor indexed="64"/>
      </patternFill>
    </fill>
    <fill>
      <patternFill patternType="solid">
        <fgColor rgb="FFFDD367"/>
        <bgColor indexed="64"/>
      </patternFill>
    </fill>
    <fill>
      <patternFill patternType="solid">
        <fgColor rgb="FFFCCD68"/>
        <bgColor indexed="64"/>
      </patternFill>
    </fill>
    <fill>
      <patternFill patternType="solid">
        <fgColor rgb="FFEF9E6F"/>
        <bgColor indexed="64"/>
      </patternFill>
    </fill>
    <fill>
      <patternFill patternType="solid">
        <fgColor rgb="FFFBCB68"/>
        <bgColor indexed="64"/>
      </patternFill>
    </fill>
    <fill>
      <patternFill patternType="solid">
        <fgColor rgb="FFE0D16C"/>
        <bgColor indexed="64"/>
      </patternFill>
    </fill>
    <fill>
      <patternFill patternType="solid">
        <fgColor rgb="FFBACB74"/>
        <bgColor indexed="64"/>
      </patternFill>
    </fill>
    <fill>
      <patternFill patternType="solid">
        <fgColor rgb="FFEB8E71"/>
        <bgColor indexed="64"/>
      </patternFill>
    </fill>
    <fill>
      <patternFill patternType="solid">
        <fgColor rgb="FFFCD966"/>
        <bgColor indexed="64"/>
      </patternFill>
    </fill>
    <fill>
      <patternFill patternType="solid">
        <fgColor rgb="FFFAD967"/>
        <bgColor indexed="64"/>
      </patternFill>
    </fill>
    <fill>
      <patternFill patternType="solid">
        <fgColor rgb="FFDCD16D"/>
        <bgColor indexed="64"/>
      </patternFill>
    </fill>
    <fill>
      <patternFill patternType="solid">
        <fgColor rgb="FFD4D26F"/>
        <bgColor indexed="64"/>
      </patternFill>
    </fill>
    <fill>
      <patternFill patternType="solid">
        <fgColor rgb="FFB7CD75"/>
        <bgColor indexed="64"/>
      </patternFill>
    </fill>
    <fill>
      <patternFill patternType="solid">
        <fgColor rgb="FFD2D16F"/>
        <bgColor indexed="64"/>
      </patternFill>
    </fill>
    <fill>
      <patternFill patternType="solid">
        <fgColor rgb="FFBFCE73"/>
        <bgColor indexed="64"/>
      </patternFill>
    </fill>
    <fill>
      <patternFill patternType="solid">
        <fgColor rgb="FFE1D46C"/>
        <bgColor indexed="64"/>
      </patternFill>
    </fill>
    <fill>
      <patternFill patternType="solid">
        <fgColor rgb="FFF7BC6A"/>
        <bgColor indexed="64"/>
      </patternFill>
    </fill>
    <fill>
      <patternFill patternType="solid">
        <fgColor rgb="FFF3AC6C"/>
        <bgColor indexed="64"/>
      </patternFill>
    </fill>
    <fill>
      <patternFill patternType="solid">
        <fgColor rgb="FFF6B76B"/>
        <bgColor indexed="64"/>
      </patternFill>
    </fill>
    <fill>
      <patternFill patternType="solid">
        <fgColor rgb="FFFAC669"/>
        <bgColor indexed="64"/>
      </patternFill>
    </fill>
    <fill>
      <patternFill patternType="solid">
        <fgColor rgb="FFE9D56A"/>
        <bgColor indexed="64"/>
      </patternFill>
    </fill>
    <fill>
      <patternFill patternType="solid">
        <fgColor rgb="FFF7BE6A"/>
        <bgColor indexed="64"/>
      </patternFill>
    </fill>
    <fill>
      <patternFill patternType="solid">
        <fgColor rgb="FFFAD867"/>
        <bgColor indexed="64"/>
      </patternFill>
    </fill>
    <fill>
      <patternFill patternType="solid">
        <fgColor rgb="FFF6B86B"/>
        <bgColor indexed="64"/>
      </patternFill>
    </fill>
    <fill>
      <patternFill patternType="solid">
        <fgColor rgb="FFFBC868"/>
        <bgColor indexed="64"/>
      </patternFill>
    </fill>
    <fill>
      <patternFill patternType="solid">
        <fgColor rgb="FFFCCC68"/>
        <bgColor indexed="64"/>
      </patternFill>
    </fill>
    <fill>
      <patternFill patternType="solid">
        <fgColor rgb="FFC1CD73"/>
        <bgColor indexed="64"/>
      </patternFill>
    </fill>
    <fill>
      <patternFill patternType="solid">
        <fgColor rgb="FFDFD16C"/>
        <bgColor indexed="64"/>
      </patternFill>
    </fill>
    <fill>
      <patternFill patternType="solid">
        <fgColor rgb="FFE1D26C"/>
        <bgColor indexed="64"/>
      </patternFill>
    </fill>
    <fill>
      <patternFill patternType="solid">
        <fgColor rgb="FFF9C369"/>
        <bgColor indexed="64"/>
      </patternFill>
    </fill>
    <fill>
      <patternFill patternType="solid">
        <fgColor rgb="FFF4D568"/>
        <bgColor indexed="64"/>
      </patternFill>
    </fill>
    <fill>
      <patternFill patternType="solid">
        <fgColor rgb="FFCFCF70"/>
        <bgColor indexed="64"/>
      </patternFill>
    </fill>
    <fill>
      <patternFill patternType="solid">
        <fgColor rgb="FFDAD16D"/>
        <bgColor indexed="64"/>
      </patternFill>
    </fill>
    <fill>
      <patternFill patternType="solid">
        <fgColor rgb="FF90C67D"/>
        <bgColor indexed="64"/>
      </patternFill>
    </fill>
    <fill>
      <patternFill patternType="solid">
        <fgColor rgb="FFE0D46C"/>
        <bgColor indexed="64"/>
      </patternFill>
    </fill>
    <fill>
      <patternFill patternType="solid">
        <fgColor rgb="FF81C381"/>
        <bgColor indexed="64"/>
      </patternFill>
    </fill>
    <fill>
      <patternFill patternType="solid">
        <fgColor rgb="FFDAD36D"/>
        <bgColor indexed="64"/>
      </patternFill>
    </fill>
    <fill>
      <patternFill patternType="solid">
        <fgColor rgb="FF9FC87A"/>
        <bgColor indexed="64"/>
      </patternFill>
    </fill>
    <fill>
      <patternFill patternType="solid">
        <fgColor rgb="FFDCD36D"/>
        <bgColor indexed="64"/>
      </patternFill>
    </fill>
    <fill>
      <patternFill patternType="solid">
        <fgColor rgb="FFEAD36A"/>
        <bgColor indexed="64"/>
      </patternFill>
    </fill>
    <fill>
      <patternFill patternType="solid">
        <fgColor rgb="FFF5B46B"/>
        <bgColor indexed="64"/>
      </patternFill>
    </fill>
    <fill>
      <patternFill patternType="solid">
        <fgColor rgb="FFFCD666"/>
        <bgColor indexed="64"/>
      </patternFill>
    </fill>
    <fill>
      <patternFill patternType="solid">
        <fgColor rgb="FFF0A46E"/>
        <bgColor indexed="64"/>
      </patternFill>
    </fill>
    <fill>
      <patternFill patternType="solid">
        <fgColor rgb="FFFED966"/>
        <bgColor indexed="64"/>
      </patternFill>
    </fill>
    <fill>
      <patternFill patternType="solid">
        <fgColor rgb="FFFBD966"/>
        <bgColor indexed="64"/>
      </patternFill>
    </fill>
    <fill>
      <patternFill patternType="solid">
        <fgColor rgb="FFFAC569"/>
        <bgColor indexed="64"/>
      </patternFill>
    </fill>
    <fill>
      <patternFill patternType="solid">
        <fgColor rgb="FFE3D26C"/>
        <bgColor indexed="64"/>
      </patternFill>
    </fill>
    <fill>
      <patternFill patternType="solid">
        <fgColor rgb="FFC2CD73"/>
        <bgColor indexed="64"/>
      </patternFill>
    </fill>
    <fill>
      <patternFill patternType="solid">
        <fgColor rgb="FFCECF70"/>
        <bgColor indexed="64"/>
      </patternFill>
    </fill>
    <fill>
      <patternFill patternType="solid">
        <fgColor rgb="FF9EC87A"/>
        <bgColor indexed="64"/>
      </patternFill>
    </fill>
    <fill>
      <patternFill patternType="solid">
        <fgColor rgb="FFEDD66A"/>
        <bgColor indexed="64"/>
      </patternFill>
    </fill>
    <fill>
      <patternFill patternType="solid">
        <fgColor rgb="FFEBD66A"/>
        <bgColor indexed="64"/>
      </patternFill>
    </fill>
    <fill>
      <patternFill patternType="solid">
        <fgColor rgb="FFE98A71"/>
        <bgColor indexed="64"/>
      </patternFill>
    </fill>
    <fill>
      <patternFill patternType="solid">
        <fgColor rgb="FFD3CF6F"/>
        <bgColor indexed="64"/>
      </patternFill>
    </fill>
    <fill>
      <patternFill patternType="solid">
        <fgColor rgb="FFF6BA6B"/>
        <bgColor indexed="64"/>
      </patternFill>
    </fill>
    <fill>
      <patternFill patternType="solid">
        <fgColor rgb="FFEB9270"/>
        <bgColor indexed="64"/>
      </patternFill>
    </fill>
    <fill>
      <patternFill patternType="solid">
        <fgColor rgb="FFECD36A"/>
        <bgColor indexed="64"/>
      </patternFill>
    </fill>
    <fill>
      <patternFill patternType="solid">
        <fgColor rgb="FFAEC977"/>
        <bgColor indexed="64"/>
      </patternFill>
    </fill>
    <fill>
      <patternFill patternType="solid">
        <fgColor rgb="FFB6CB75"/>
        <bgColor indexed="64"/>
      </patternFill>
    </fill>
    <fill>
      <patternFill patternType="solid">
        <fgColor rgb="FFED986F"/>
        <bgColor indexed="64"/>
      </patternFill>
    </fill>
    <fill>
      <patternFill patternType="solid">
        <fgColor rgb="FFC6CD72"/>
        <bgColor indexed="64"/>
      </patternFill>
    </fill>
    <fill>
      <patternFill patternType="solid">
        <fgColor rgb="FFD8D26E"/>
        <bgColor indexed="64"/>
      </patternFill>
    </fill>
    <fill>
      <patternFill patternType="solid">
        <fgColor rgb="FFFAD667"/>
        <bgColor indexed="64"/>
      </patternFill>
    </fill>
    <fill>
      <patternFill patternType="solid">
        <fgColor rgb="FFDBD16D"/>
        <bgColor indexed="64"/>
      </patternFill>
    </fill>
    <fill>
      <patternFill patternType="solid">
        <fgColor rgb="FFF2A86D"/>
        <bgColor indexed="64"/>
      </patternFill>
    </fill>
    <fill>
      <patternFill patternType="solid">
        <fgColor rgb="FFC0CE73"/>
        <bgColor indexed="64"/>
      </patternFill>
    </fill>
    <fill>
      <patternFill patternType="solid">
        <fgColor rgb="FFC7CF72"/>
        <bgColor indexed="64"/>
      </patternFill>
    </fill>
    <fill>
      <patternFill patternType="solid">
        <fgColor rgb="FFC1CC73"/>
        <bgColor indexed="64"/>
      </patternFill>
    </fill>
    <fill>
      <patternFill patternType="solid">
        <fgColor rgb="FF63BD87"/>
        <bgColor indexed="64"/>
      </patternFill>
    </fill>
    <fill>
      <patternFill patternType="solid">
        <fgColor rgb="FFA4C979"/>
        <bgColor indexed="64"/>
      </patternFill>
    </fill>
    <fill>
      <patternFill patternType="solid">
        <fgColor rgb="FFA6C979"/>
        <bgColor indexed="64"/>
      </patternFill>
    </fill>
    <fill>
      <patternFill patternType="solid">
        <fgColor rgb="FFD0CF70"/>
        <bgColor indexed="64"/>
      </patternFill>
    </fill>
    <fill>
      <patternFill patternType="solid">
        <fgColor rgb="FF95C57C"/>
        <bgColor indexed="64"/>
      </patternFill>
    </fill>
    <fill>
      <patternFill patternType="solid">
        <fgColor rgb="FFDFD46D"/>
        <bgColor indexed="64"/>
      </patternFill>
    </fill>
    <fill>
      <patternFill patternType="solid">
        <fgColor rgb="FFD1D16F"/>
        <bgColor indexed="64"/>
      </patternFill>
    </fill>
    <fill>
      <patternFill patternType="solid">
        <fgColor rgb="FFA1C97A"/>
        <bgColor indexed="64"/>
      </patternFill>
    </fill>
    <fill>
      <patternFill patternType="solid">
        <fgColor rgb="FFF9D567"/>
        <bgColor indexed="64"/>
      </patternFill>
    </fill>
    <fill>
      <patternFill patternType="solid">
        <fgColor rgb="FFFED666"/>
        <bgColor indexed="64"/>
      </patternFill>
    </fill>
    <fill>
      <patternFill patternType="solid">
        <fgColor rgb="FFAFCB77"/>
        <bgColor indexed="64"/>
      </patternFill>
    </fill>
    <fill>
      <patternFill patternType="solid">
        <fgColor rgb="FFC3CF72"/>
        <bgColor indexed="64"/>
      </patternFill>
    </fill>
    <fill>
      <patternFill patternType="solid">
        <fgColor rgb="FFC5CD72"/>
        <bgColor indexed="64"/>
      </patternFill>
    </fill>
    <fill>
      <patternFill patternType="solid">
        <fgColor rgb="FFDFD16D"/>
        <bgColor indexed="64"/>
      </patternFill>
    </fill>
    <fill>
      <patternFill patternType="solid">
        <fgColor rgb="FF68BE86"/>
        <bgColor indexed="64"/>
      </patternFill>
    </fill>
    <fill>
      <patternFill patternType="solid">
        <fgColor rgb="FFF5D568"/>
        <bgColor indexed="64"/>
      </patternFill>
    </fill>
    <fill>
      <patternFill patternType="solid">
        <fgColor rgb="FFC0CC73"/>
        <bgColor indexed="64"/>
      </patternFill>
    </fill>
    <fill>
      <patternFill patternType="solid">
        <fgColor rgb="FFF9C269"/>
        <bgColor indexed="64"/>
      </patternFill>
    </fill>
    <fill>
      <patternFill patternType="solid">
        <fgColor rgb="FFFAC769"/>
        <bgColor indexed="64"/>
      </patternFill>
    </fill>
    <fill>
      <patternFill patternType="solid">
        <fgColor rgb="FF91C57D"/>
        <bgColor indexed="64"/>
      </patternFill>
    </fill>
    <fill>
      <patternFill patternType="solid">
        <fgColor rgb="FF90C57D"/>
        <bgColor indexed="64"/>
      </patternFill>
    </fill>
    <fill>
      <patternFill patternType="solid">
        <fgColor rgb="FFD4CF6F"/>
        <bgColor indexed="64"/>
      </patternFill>
    </fill>
    <fill>
      <patternFill patternType="solid">
        <fgColor rgb="FF93C57D"/>
        <bgColor indexed="64"/>
      </patternFill>
    </fill>
    <fill>
      <patternFill patternType="solid">
        <fgColor rgb="FFF4D868"/>
        <bgColor indexed="64"/>
      </patternFill>
    </fill>
    <fill>
      <patternFill patternType="solid">
        <fgColor rgb="FFFDD567"/>
        <bgColor indexed="64"/>
      </patternFill>
    </fill>
    <fill>
      <patternFill patternType="solid">
        <fgColor rgb="FFBECC74"/>
        <bgColor indexed="64"/>
      </patternFill>
    </fill>
    <fill>
      <patternFill patternType="solid">
        <fgColor rgb="FFAFCA77"/>
        <bgColor indexed="64"/>
      </patternFill>
    </fill>
    <fill>
      <patternFill patternType="solid">
        <fgColor rgb="FFD9D36E"/>
        <bgColor indexed="64"/>
      </patternFill>
    </fill>
    <fill>
      <patternFill patternType="solid">
        <fgColor rgb="FFC6CF72"/>
        <bgColor indexed="64"/>
      </patternFill>
    </fill>
    <fill>
      <patternFill patternType="solid">
        <fgColor rgb="FFE5D56B"/>
        <bgColor indexed="64"/>
      </patternFill>
    </fill>
    <fill>
      <patternFill patternType="solid">
        <fgColor rgb="FFB8CD75"/>
        <bgColor indexed="64"/>
      </patternFill>
    </fill>
    <fill>
      <patternFill patternType="solid">
        <fgColor rgb="FFFBD967"/>
        <bgColor indexed="64"/>
      </patternFill>
    </fill>
    <fill>
      <patternFill patternType="solid">
        <fgColor rgb="FFFBD666"/>
        <bgColor indexed="64"/>
      </patternFill>
    </fill>
    <fill>
      <patternFill patternType="solid">
        <fgColor rgb="FFCDD070"/>
        <bgColor indexed="64"/>
      </patternFill>
    </fill>
    <fill>
      <patternFill patternType="solid">
        <fgColor rgb="FFD1CF6F"/>
        <bgColor indexed="64"/>
      </patternFill>
    </fill>
    <fill>
      <patternFill patternType="solid">
        <fgColor rgb="FF8BC57E"/>
        <bgColor indexed="64"/>
      </patternFill>
    </fill>
    <fill>
      <patternFill patternType="solid">
        <fgColor rgb="FF92C67D"/>
        <bgColor indexed="64"/>
      </patternFill>
    </fill>
    <fill>
      <patternFill patternType="solid">
        <fgColor rgb="FFE8D56B"/>
        <bgColor indexed="64"/>
      </patternFill>
    </fill>
    <fill>
      <patternFill patternType="solid">
        <fgColor rgb="FFDDD16D"/>
        <bgColor indexed="64"/>
      </patternFill>
    </fill>
    <fill>
      <patternFill patternType="solid">
        <fgColor rgb="FFD6D06E"/>
        <bgColor indexed="64"/>
      </patternFill>
    </fill>
    <fill>
      <patternFill patternType="solid">
        <fgColor rgb="FF81C281"/>
        <bgColor indexed="64"/>
      </patternFill>
    </fill>
    <fill>
      <patternFill patternType="solid">
        <fgColor rgb="FFF8C16A"/>
        <bgColor indexed="64"/>
      </patternFill>
    </fill>
    <fill>
      <patternFill patternType="solid">
        <fgColor rgb="FFE4D56B"/>
        <bgColor indexed="64"/>
      </patternFill>
    </fill>
    <fill>
      <patternFill patternType="solid">
        <fgColor rgb="FFE9D36A"/>
        <bgColor indexed="64"/>
      </patternFill>
    </fill>
    <fill>
      <patternFill patternType="solid">
        <fgColor rgb="FFF3AC6D"/>
        <bgColor indexed="64"/>
      </patternFill>
    </fill>
    <fill>
      <patternFill patternType="solid">
        <fgColor rgb="FFDED46D"/>
        <bgColor indexed="64"/>
      </patternFill>
    </fill>
    <fill>
      <patternFill patternType="solid">
        <fgColor rgb="FFC9D071"/>
        <bgColor indexed="64"/>
      </patternFill>
    </fill>
    <fill>
      <patternFill patternType="solid">
        <fgColor rgb="FF75C083"/>
        <bgColor indexed="64"/>
      </patternFill>
    </fill>
    <fill>
      <patternFill patternType="solid">
        <fgColor rgb="FF83C280"/>
        <bgColor indexed="64"/>
      </patternFill>
    </fill>
    <fill>
      <patternFill patternType="solid">
        <fgColor rgb="FF91C67D"/>
        <bgColor indexed="64"/>
      </patternFill>
    </fill>
    <fill>
      <patternFill patternType="solid">
        <fgColor rgb="FFB0CA76"/>
        <bgColor indexed="64"/>
      </patternFill>
    </fill>
    <fill>
      <patternFill patternType="solid">
        <fgColor rgb="FFCCCE71"/>
        <bgColor indexed="64"/>
      </patternFill>
    </fill>
    <fill>
      <patternFill patternType="solid">
        <fgColor rgb="FFADC977"/>
        <bgColor indexed="64"/>
      </patternFill>
    </fill>
    <fill>
      <patternFill patternType="solid">
        <fgColor rgb="FFB3CC76"/>
        <bgColor indexed="64"/>
      </patternFill>
    </fill>
    <fill>
      <patternFill patternType="solid">
        <fgColor rgb="FFF5B56B"/>
        <bgColor indexed="64"/>
      </patternFill>
    </fill>
    <fill>
      <patternFill patternType="solid">
        <fgColor rgb="FFE8D36B"/>
        <bgColor indexed="64"/>
      </patternFill>
    </fill>
    <fill>
      <patternFill patternType="solid">
        <fgColor rgb="FFB5CC76"/>
        <bgColor indexed="64"/>
      </patternFill>
    </fill>
    <fill>
      <patternFill patternType="solid">
        <fgColor rgb="FFC2CF73"/>
        <bgColor indexed="64"/>
      </patternFill>
    </fill>
    <fill>
      <patternFill patternType="solid">
        <fgColor rgb="FFD0D170"/>
        <bgColor indexed="64"/>
      </patternFill>
    </fill>
    <fill>
      <patternFill patternType="solid">
        <fgColor rgb="FFABCA78"/>
        <bgColor indexed="64"/>
      </patternFill>
    </fill>
    <fill>
      <patternFill patternType="solid">
        <fgColor rgb="FFF1D469"/>
        <bgColor indexed="64"/>
      </patternFill>
    </fill>
    <fill>
      <patternFill patternType="solid">
        <fgColor rgb="FF5EBD88"/>
        <bgColor indexed="64"/>
      </patternFill>
    </fill>
    <fill>
      <patternFill patternType="solid">
        <fgColor rgb="FFF1D769"/>
        <bgColor indexed="64"/>
      </patternFill>
    </fill>
    <fill>
      <patternFill patternType="solid">
        <fgColor rgb="FFF7BB6A"/>
        <bgColor indexed="64"/>
      </patternFill>
    </fill>
    <fill>
      <patternFill patternType="solid">
        <fgColor rgb="FF71C084"/>
        <bgColor indexed="64"/>
      </patternFill>
    </fill>
    <fill>
      <patternFill patternType="solid">
        <fgColor rgb="FFFDD067"/>
        <bgColor indexed="64"/>
      </patternFill>
    </fill>
    <fill>
      <patternFill patternType="solid">
        <fgColor rgb="FFD7D26E"/>
        <bgColor indexed="64"/>
      </patternFill>
    </fill>
    <fill>
      <patternFill patternType="solid">
        <fgColor rgb="FFCED170"/>
        <bgColor indexed="64"/>
      </patternFill>
    </fill>
    <fill>
      <patternFill patternType="solid">
        <fgColor rgb="FFA5C879"/>
        <bgColor indexed="64"/>
      </patternFill>
    </fill>
    <fill>
      <patternFill patternType="solid">
        <fgColor rgb="FFF2A96D"/>
        <bgColor indexed="64"/>
      </patternFill>
    </fill>
    <fill>
      <patternFill patternType="solid">
        <fgColor rgb="FFF4B36C"/>
        <bgColor indexed="64"/>
      </patternFill>
    </fill>
    <fill>
      <patternFill patternType="solid">
        <fgColor rgb="FFEF9D6F"/>
        <bgColor indexed="64"/>
      </patternFill>
    </fill>
    <fill>
      <patternFill patternType="solid">
        <fgColor rgb="FFF4AF6C"/>
        <bgColor indexed="64"/>
      </patternFill>
    </fill>
    <fill>
      <patternFill patternType="solid">
        <fgColor rgb="FFE5D26B"/>
        <bgColor indexed="64"/>
      </patternFill>
    </fill>
    <fill>
      <patternFill patternType="solid">
        <fgColor rgb="FFCFD170"/>
        <bgColor indexed="64"/>
      </patternFill>
    </fill>
    <fill>
      <patternFill patternType="solid">
        <fgColor rgb="FFEE9C6F"/>
        <bgColor indexed="64"/>
      </patternFill>
    </fill>
    <fill>
      <patternFill patternType="solid">
        <fgColor rgb="FFFDCF67"/>
        <bgColor indexed="64"/>
      </patternFill>
    </fill>
    <fill>
      <patternFill patternType="solid">
        <fgColor rgb="FFBCCC74"/>
        <bgColor indexed="64"/>
      </patternFill>
    </fill>
    <fill>
      <patternFill patternType="solid">
        <fgColor rgb="FFEDD469"/>
        <bgColor indexed="64"/>
      </patternFill>
    </fill>
    <fill>
      <patternFill patternType="solid">
        <fgColor rgb="FFF3AD6C"/>
        <bgColor indexed="64"/>
      </patternFill>
    </fill>
    <fill>
      <patternFill patternType="solid">
        <fgColor rgb="FFF7D567"/>
        <bgColor indexed="64"/>
      </patternFill>
    </fill>
    <fill>
      <patternFill patternType="solid">
        <fgColor rgb="FFF8C06A"/>
        <bgColor indexed="64"/>
      </patternFill>
    </fill>
    <fill>
      <patternFill patternType="solid">
        <fgColor rgb="FFD2CF6F"/>
        <bgColor indexed="64"/>
      </patternFill>
    </fill>
    <fill>
      <patternFill patternType="solid">
        <fgColor rgb="FFB5CB75"/>
        <bgColor indexed="64"/>
      </patternFill>
    </fill>
    <fill>
      <patternFill patternType="solid">
        <fgColor rgb="FFB0CA77"/>
        <bgColor indexed="64"/>
      </patternFill>
    </fill>
    <fill>
      <patternFill patternType="solid">
        <fgColor rgb="FFEB9071"/>
        <bgColor indexed="64"/>
      </patternFill>
    </fill>
    <fill>
      <patternFill patternType="solid">
        <fgColor rgb="FFD4D06F"/>
        <bgColor indexed="64"/>
      </patternFill>
    </fill>
    <fill>
      <patternFill patternType="solid">
        <fgColor rgb="FFE8D56A"/>
        <bgColor indexed="64"/>
      </patternFill>
    </fill>
    <fill>
      <patternFill patternType="solid">
        <fgColor rgb="FF74C08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6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3" fillId="0" borderId="1" xfId="0" applyFont="1" applyBorder="1"/>
    <xf numFmtId="10" fontId="3" fillId="0" borderId="1" xfId="0" applyNumberFormat="1" applyFont="1" applyBorder="1"/>
    <xf numFmtId="2" fontId="3" fillId="0" borderId="1" xfId="0" applyNumberFormat="1" applyFont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0" fontId="4" fillId="2" borderId="1" xfId="0" applyNumberFormat="1" applyFont="1" applyFill="1" applyBorder="1"/>
    <xf numFmtId="2" fontId="4" fillId="2" borderId="1" xfId="0" applyNumberFormat="1" applyFont="1" applyFill="1" applyBorder="1"/>
    <xf numFmtId="164" fontId="3" fillId="0" borderId="1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2" fontId="3" fillId="3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10" fontId="3" fillId="0" borderId="0" xfId="0" applyNumberFormat="1" applyFont="1"/>
    <xf numFmtId="2" fontId="3" fillId="0" borderId="0" xfId="0" applyNumberFormat="1" applyFont="1"/>
    <xf numFmtId="0" fontId="7" fillId="0" borderId="0" xfId="0" applyFont="1"/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10" fontId="9" fillId="4" borderId="5" xfId="0" applyNumberFormat="1" applyFont="1" applyFill="1" applyBorder="1" applyAlignment="1">
      <alignment horizontal="right" wrapText="1"/>
    </xf>
    <xf numFmtId="10" fontId="9" fillId="5" borderId="5" xfId="0" applyNumberFormat="1" applyFont="1" applyFill="1" applyBorder="1" applyAlignment="1">
      <alignment horizontal="right" wrapText="1"/>
    </xf>
    <xf numFmtId="10" fontId="9" fillId="6" borderId="5" xfId="0" applyNumberFormat="1" applyFont="1" applyFill="1" applyBorder="1" applyAlignment="1">
      <alignment horizontal="right" wrapText="1"/>
    </xf>
    <xf numFmtId="10" fontId="9" fillId="7" borderId="5" xfId="0" applyNumberFormat="1" applyFont="1" applyFill="1" applyBorder="1" applyAlignment="1">
      <alignment horizontal="right" wrapText="1"/>
    </xf>
    <xf numFmtId="10" fontId="9" fillId="8" borderId="5" xfId="0" applyNumberFormat="1" applyFont="1" applyFill="1" applyBorder="1" applyAlignment="1">
      <alignment horizontal="right" wrapText="1"/>
    </xf>
    <xf numFmtId="10" fontId="9" fillId="9" borderId="5" xfId="0" applyNumberFormat="1" applyFont="1" applyFill="1" applyBorder="1" applyAlignment="1">
      <alignment horizontal="right" wrapText="1"/>
    </xf>
    <xf numFmtId="0" fontId="9" fillId="10" borderId="5" xfId="0" applyFont="1" applyFill="1" applyBorder="1" applyAlignment="1">
      <alignment horizontal="right" wrapText="1"/>
    </xf>
    <xf numFmtId="10" fontId="9" fillId="11" borderId="5" xfId="0" applyNumberFormat="1" applyFont="1" applyFill="1" applyBorder="1" applyAlignment="1">
      <alignment horizontal="right" wrapText="1"/>
    </xf>
    <xf numFmtId="0" fontId="9" fillId="12" borderId="5" xfId="0" applyFont="1" applyFill="1" applyBorder="1" applyAlignment="1">
      <alignment horizontal="right" wrapText="1"/>
    </xf>
    <xf numFmtId="10" fontId="9" fillId="10" borderId="5" xfId="0" applyNumberFormat="1" applyFont="1" applyFill="1" applyBorder="1" applyAlignment="1">
      <alignment horizontal="right" wrapText="1"/>
    </xf>
    <xf numFmtId="0" fontId="9" fillId="13" borderId="5" xfId="0" applyFont="1" applyFill="1" applyBorder="1" applyAlignment="1">
      <alignment horizontal="right" wrapText="1"/>
    </xf>
    <xf numFmtId="10" fontId="9" fillId="14" borderId="5" xfId="0" applyNumberFormat="1" applyFont="1" applyFill="1" applyBorder="1" applyAlignment="1">
      <alignment horizontal="right" wrapText="1"/>
    </xf>
    <xf numFmtId="0" fontId="9" fillId="0" borderId="5" xfId="0" applyFont="1" applyBorder="1" applyAlignment="1">
      <alignment wrapText="1"/>
    </xf>
    <xf numFmtId="0" fontId="9" fillId="6" borderId="5" xfId="0" applyFont="1" applyFill="1" applyBorder="1" applyAlignment="1">
      <alignment horizontal="right" wrapText="1"/>
    </xf>
    <xf numFmtId="10" fontId="9" fillId="15" borderId="5" xfId="0" applyNumberFormat="1" applyFont="1" applyFill="1" applyBorder="1" applyAlignment="1">
      <alignment horizontal="right" wrapText="1"/>
    </xf>
    <xf numFmtId="10" fontId="9" fillId="16" borderId="5" xfId="0" applyNumberFormat="1" applyFont="1" applyFill="1" applyBorder="1" applyAlignment="1">
      <alignment horizontal="right" wrapText="1"/>
    </xf>
    <xf numFmtId="0" fontId="9" fillId="17" borderId="5" xfId="0" applyFont="1" applyFill="1" applyBorder="1" applyAlignment="1">
      <alignment horizontal="right" wrapText="1"/>
    </xf>
    <xf numFmtId="10" fontId="9" fillId="18" borderId="5" xfId="0" applyNumberFormat="1" applyFont="1" applyFill="1" applyBorder="1" applyAlignment="1">
      <alignment horizontal="right" wrapText="1"/>
    </xf>
    <xf numFmtId="10" fontId="9" fillId="19" borderId="5" xfId="0" applyNumberFormat="1" applyFont="1" applyFill="1" applyBorder="1" applyAlignment="1">
      <alignment horizontal="right" wrapText="1"/>
    </xf>
    <xf numFmtId="10" fontId="9" fillId="20" borderId="5" xfId="0" applyNumberFormat="1" applyFont="1" applyFill="1" applyBorder="1" applyAlignment="1">
      <alignment horizontal="right" wrapText="1"/>
    </xf>
    <xf numFmtId="10" fontId="9" fillId="21" borderId="5" xfId="0" applyNumberFormat="1" applyFont="1" applyFill="1" applyBorder="1" applyAlignment="1">
      <alignment horizontal="right" wrapText="1"/>
    </xf>
    <xf numFmtId="0" fontId="9" fillId="22" borderId="5" xfId="0" applyFont="1" applyFill="1" applyBorder="1" applyAlignment="1">
      <alignment horizontal="right" wrapText="1"/>
    </xf>
    <xf numFmtId="0" fontId="9" fillId="23" borderId="5" xfId="0" applyFont="1" applyFill="1" applyBorder="1" applyAlignment="1">
      <alignment horizontal="right" wrapText="1"/>
    </xf>
    <xf numFmtId="10" fontId="9" fillId="24" borderId="5" xfId="0" applyNumberFormat="1" applyFont="1" applyFill="1" applyBorder="1" applyAlignment="1">
      <alignment horizontal="right" wrapText="1"/>
    </xf>
    <xf numFmtId="10" fontId="9" fillId="25" borderId="5" xfId="0" applyNumberFormat="1" applyFont="1" applyFill="1" applyBorder="1" applyAlignment="1">
      <alignment horizontal="right" wrapText="1"/>
    </xf>
    <xf numFmtId="10" fontId="9" fillId="26" borderId="5" xfId="0" applyNumberFormat="1" applyFont="1" applyFill="1" applyBorder="1" applyAlignment="1">
      <alignment horizontal="right" wrapText="1"/>
    </xf>
    <xf numFmtId="10" fontId="9" fillId="27" borderId="5" xfId="0" applyNumberFormat="1" applyFont="1" applyFill="1" applyBorder="1" applyAlignment="1">
      <alignment horizontal="right" wrapText="1"/>
    </xf>
    <xf numFmtId="10" fontId="9" fillId="28" borderId="5" xfId="0" applyNumberFormat="1" applyFont="1" applyFill="1" applyBorder="1" applyAlignment="1">
      <alignment horizontal="right" wrapText="1"/>
    </xf>
    <xf numFmtId="10" fontId="9" fillId="29" borderId="5" xfId="0" applyNumberFormat="1" applyFont="1" applyFill="1" applyBorder="1" applyAlignment="1">
      <alignment horizontal="right" wrapText="1"/>
    </xf>
    <xf numFmtId="10" fontId="9" fillId="30" borderId="5" xfId="0" applyNumberFormat="1" applyFont="1" applyFill="1" applyBorder="1" applyAlignment="1">
      <alignment horizontal="right" wrapText="1"/>
    </xf>
    <xf numFmtId="0" fontId="9" fillId="31" borderId="5" xfId="0" applyFont="1" applyFill="1" applyBorder="1" applyAlignment="1">
      <alignment horizontal="right" wrapText="1"/>
    </xf>
    <xf numFmtId="10" fontId="9" fillId="32" borderId="5" xfId="0" applyNumberFormat="1" applyFont="1" applyFill="1" applyBorder="1" applyAlignment="1">
      <alignment horizontal="right" wrapText="1"/>
    </xf>
    <xf numFmtId="0" fontId="9" fillId="33" borderId="5" xfId="0" applyFont="1" applyFill="1" applyBorder="1" applyAlignment="1">
      <alignment horizontal="right" wrapText="1"/>
    </xf>
    <xf numFmtId="10" fontId="9" fillId="34" borderId="5" xfId="0" applyNumberFormat="1" applyFont="1" applyFill="1" applyBorder="1" applyAlignment="1">
      <alignment horizontal="right" wrapText="1"/>
    </xf>
    <xf numFmtId="0" fontId="9" fillId="35" borderId="5" xfId="0" applyFont="1" applyFill="1" applyBorder="1" applyAlignment="1">
      <alignment horizontal="right" wrapText="1"/>
    </xf>
    <xf numFmtId="10" fontId="9" fillId="36" borderId="5" xfId="0" applyNumberFormat="1" applyFont="1" applyFill="1" applyBorder="1" applyAlignment="1">
      <alignment horizontal="right" wrapText="1"/>
    </xf>
    <xf numFmtId="10" fontId="9" fillId="37" borderId="5" xfId="0" applyNumberFormat="1" applyFont="1" applyFill="1" applyBorder="1" applyAlignment="1">
      <alignment horizontal="right" wrapText="1"/>
    </xf>
    <xf numFmtId="10" fontId="9" fillId="38" borderId="5" xfId="0" applyNumberFormat="1" applyFont="1" applyFill="1" applyBorder="1" applyAlignment="1">
      <alignment horizontal="right" wrapText="1"/>
    </xf>
    <xf numFmtId="10" fontId="9" fillId="39" borderId="5" xfId="0" applyNumberFormat="1" applyFont="1" applyFill="1" applyBorder="1" applyAlignment="1">
      <alignment horizontal="right" wrapText="1"/>
    </xf>
    <xf numFmtId="10" fontId="9" fillId="40" borderId="5" xfId="0" applyNumberFormat="1" applyFont="1" applyFill="1" applyBorder="1" applyAlignment="1">
      <alignment horizontal="right" wrapText="1"/>
    </xf>
    <xf numFmtId="10" fontId="9" fillId="41" borderId="5" xfId="0" applyNumberFormat="1" applyFont="1" applyFill="1" applyBorder="1" applyAlignment="1">
      <alignment horizontal="right" wrapText="1"/>
    </xf>
    <xf numFmtId="10" fontId="9" fillId="42" borderId="5" xfId="0" applyNumberFormat="1" applyFont="1" applyFill="1" applyBorder="1" applyAlignment="1">
      <alignment horizontal="right" wrapText="1"/>
    </xf>
    <xf numFmtId="10" fontId="9" fillId="43" borderId="5" xfId="0" applyNumberFormat="1" applyFont="1" applyFill="1" applyBorder="1" applyAlignment="1">
      <alignment horizontal="right" wrapText="1"/>
    </xf>
    <xf numFmtId="0" fontId="9" fillId="44" borderId="5" xfId="0" applyFont="1" applyFill="1" applyBorder="1" applyAlignment="1">
      <alignment horizontal="right" wrapText="1"/>
    </xf>
    <xf numFmtId="10" fontId="9" fillId="45" borderId="5" xfId="0" applyNumberFormat="1" applyFont="1" applyFill="1" applyBorder="1" applyAlignment="1">
      <alignment horizontal="right" wrapText="1"/>
    </xf>
    <xf numFmtId="10" fontId="9" fillId="46" borderId="5" xfId="0" applyNumberFormat="1" applyFont="1" applyFill="1" applyBorder="1" applyAlignment="1">
      <alignment horizontal="right" wrapText="1"/>
    </xf>
    <xf numFmtId="10" fontId="9" fillId="47" borderId="5" xfId="0" applyNumberFormat="1" applyFont="1" applyFill="1" applyBorder="1" applyAlignment="1">
      <alignment horizontal="right" wrapText="1"/>
    </xf>
    <xf numFmtId="10" fontId="9" fillId="48" borderId="5" xfId="0" applyNumberFormat="1" applyFont="1" applyFill="1" applyBorder="1" applyAlignment="1">
      <alignment horizontal="right" wrapText="1"/>
    </xf>
    <xf numFmtId="10" fontId="9" fillId="49" borderId="5" xfId="0" applyNumberFormat="1" applyFont="1" applyFill="1" applyBorder="1" applyAlignment="1">
      <alignment horizontal="right" wrapText="1"/>
    </xf>
    <xf numFmtId="10" fontId="9" fillId="50" borderId="5" xfId="0" applyNumberFormat="1" applyFont="1" applyFill="1" applyBorder="1" applyAlignment="1">
      <alignment horizontal="right" wrapText="1"/>
    </xf>
    <xf numFmtId="10" fontId="9" fillId="51" borderId="5" xfId="0" applyNumberFormat="1" applyFont="1" applyFill="1" applyBorder="1" applyAlignment="1">
      <alignment horizontal="right" wrapText="1"/>
    </xf>
    <xf numFmtId="0" fontId="9" fillId="52" borderId="5" xfId="0" applyFont="1" applyFill="1" applyBorder="1" applyAlignment="1">
      <alignment horizontal="right" wrapText="1"/>
    </xf>
    <xf numFmtId="10" fontId="9" fillId="53" borderId="5" xfId="0" applyNumberFormat="1" applyFont="1" applyFill="1" applyBorder="1" applyAlignment="1">
      <alignment horizontal="right" wrapText="1"/>
    </xf>
    <xf numFmtId="10" fontId="9" fillId="54" borderId="5" xfId="0" applyNumberFormat="1" applyFont="1" applyFill="1" applyBorder="1" applyAlignment="1">
      <alignment horizontal="right" wrapText="1"/>
    </xf>
    <xf numFmtId="0" fontId="9" fillId="14" borderId="5" xfId="0" applyFont="1" applyFill="1" applyBorder="1" applyAlignment="1">
      <alignment horizontal="right" wrapText="1"/>
    </xf>
    <xf numFmtId="10" fontId="9" fillId="55" borderId="5" xfId="0" applyNumberFormat="1" applyFont="1" applyFill="1" applyBorder="1" applyAlignment="1">
      <alignment horizontal="right" wrapText="1"/>
    </xf>
    <xf numFmtId="10" fontId="9" fillId="56" borderId="5" xfId="0" applyNumberFormat="1" applyFont="1" applyFill="1" applyBorder="1" applyAlignment="1">
      <alignment horizontal="right" wrapText="1"/>
    </xf>
    <xf numFmtId="10" fontId="9" fillId="57" borderId="5" xfId="0" applyNumberFormat="1" applyFont="1" applyFill="1" applyBorder="1" applyAlignment="1">
      <alignment horizontal="right" wrapText="1"/>
    </xf>
    <xf numFmtId="10" fontId="9" fillId="58" borderId="5" xfId="0" applyNumberFormat="1" applyFont="1" applyFill="1" applyBorder="1" applyAlignment="1">
      <alignment horizontal="right" wrapText="1"/>
    </xf>
    <xf numFmtId="10" fontId="9" fillId="59" borderId="5" xfId="0" applyNumberFormat="1" applyFont="1" applyFill="1" applyBorder="1" applyAlignment="1">
      <alignment horizontal="right" wrapText="1"/>
    </xf>
    <xf numFmtId="0" fontId="9" fillId="60" borderId="5" xfId="0" applyFont="1" applyFill="1" applyBorder="1" applyAlignment="1">
      <alignment horizontal="right" wrapText="1"/>
    </xf>
    <xf numFmtId="10" fontId="9" fillId="61" borderId="5" xfId="0" applyNumberFormat="1" applyFont="1" applyFill="1" applyBorder="1" applyAlignment="1">
      <alignment horizontal="right" wrapText="1"/>
    </xf>
    <xf numFmtId="0" fontId="9" fillId="62" borderId="5" xfId="0" applyFont="1" applyFill="1" applyBorder="1" applyAlignment="1">
      <alignment horizontal="right" wrapText="1"/>
    </xf>
    <xf numFmtId="0" fontId="9" fillId="63" borderId="5" xfId="0" applyFont="1" applyFill="1" applyBorder="1" applyAlignment="1">
      <alignment horizontal="right" wrapText="1"/>
    </xf>
    <xf numFmtId="10" fontId="9" fillId="64" borderId="5" xfId="0" applyNumberFormat="1" applyFont="1" applyFill="1" applyBorder="1" applyAlignment="1">
      <alignment horizontal="right" wrapText="1"/>
    </xf>
    <xf numFmtId="10" fontId="9" fillId="65" borderId="5" xfId="0" applyNumberFormat="1" applyFont="1" applyFill="1" applyBorder="1" applyAlignment="1">
      <alignment horizontal="right" wrapText="1"/>
    </xf>
    <xf numFmtId="10" fontId="9" fillId="66" borderId="5" xfId="0" applyNumberFormat="1" applyFont="1" applyFill="1" applyBorder="1" applyAlignment="1">
      <alignment horizontal="right" wrapText="1"/>
    </xf>
    <xf numFmtId="10" fontId="9" fillId="67" borderId="5" xfId="0" applyNumberFormat="1" applyFont="1" applyFill="1" applyBorder="1" applyAlignment="1">
      <alignment horizontal="right" wrapText="1"/>
    </xf>
    <xf numFmtId="10" fontId="9" fillId="68" borderId="5" xfId="0" applyNumberFormat="1" applyFont="1" applyFill="1" applyBorder="1" applyAlignment="1">
      <alignment horizontal="right" wrapText="1"/>
    </xf>
    <xf numFmtId="0" fontId="9" fillId="69" borderId="5" xfId="0" applyFont="1" applyFill="1" applyBorder="1" applyAlignment="1">
      <alignment horizontal="right" wrapText="1"/>
    </xf>
    <xf numFmtId="10" fontId="9" fillId="70" borderId="5" xfId="0" applyNumberFormat="1" applyFont="1" applyFill="1" applyBorder="1" applyAlignment="1">
      <alignment horizontal="right" wrapText="1"/>
    </xf>
    <xf numFmtId="0" fontId="9" fillId="71" borderId="5" xfId="0" applyFont="1" applyFill="1" applyBorder="1" applyAlignment="1">
      <alignment horizontal="right" wrapText="1"/>
    </xf>
    <xf numFmtId="10" fontId="9" fillId="72" borderId="5" xfId="0" applyNumberFormat="1" applyFont="1" applyFill="1" applyBorder="1" applyAlignment="1">
      <alignment horizontal="right" wrapText="1"/>
    </xf>
    <xf numFmtId="0" fontId="9" fillId="73" borderId="5" xfId="0" applyFont="1" applyFill="1" applyBorder="1" applyAlignment="1">
      <alignment horizontal="right" wrapText="1"/>
    </xf>
    <xf numFmtId="10" fontId="9" fillId="74" borderId="5" xfId="0" applyNumberFormat="1" applyFont="1" applyFill="1" applyBorder="1" applyAlignment="1">
      <alignment horizontal="right" wrapText="1"/>
    </xf>
    <xf numFmtId="10" fontId="9" fillId="75" borderId="5" xfId="0" applyNumberFormat="1" applyFont="1" applyFill="1" applyBorder="1" applyAlignment="1">
      <alignment horizontal="right" wrapText="1"/>
    </xf>
    <xf numFmtId="10" fontId="9" fillId="76" borderId="5" xfId="0" applyNumberFormat="1" applyFont="1" applyFill="1" applyBorder="1" applyAlignment="1">
      <alignment horizontal="right" wrapText="1"/>
    </xf>
    <xf numFmtId="10" fontId="9" fillId="77" borderId="5" xfId="0" applyNumberFormat="1" applyFont="1" applyFill="1" applyBorder="1" applyAlignment="1">
      <alignment horizontal="right" wrapText="1"/>
    </xf>
    <xf numFmtId="10" fontId="9" fillId="78" borderId="5" xfId="0" applyNumberFormat="1" applyFont="1" applyFill="1" applyBorder="1" applyAlignment="1">
      <alignment horizontal="right" wrapText="1"/>
    </xf>
    <xf numFmtId="10" fontId="9" fillId="79" borderId="5" xfId="0" applyNumberFormat="1" applyFont="1" applyFill="1" applyBorder="1" applyAlignment="1">
      <alignment horizontal="right" wrapText="1"/>
    </xf>
    <xf numFmtId="10" fontId="9" fillId="80" borderId="5" xfId="0" applyNumberFormat="1" applyFont="1" applyFill="1" applyBorder="1" applyAlignment="1">
      <alignment horizontal="right" wrapText="1"/>
    </xf>
    <xf numFmtId="10" fontId="9" fillId="81" borderId="5" xfId="0" applyNumberFormat="1" applyFont="1" applyFill="1" applyBorder="1" applyAlignment="1">
      <alignment horizontal="right" wrapText="1"/>
    </xf>
    <xf numFmtId="10" fontId="9" fillId="82" borderId="5" xfId="0" applyNumberFormat="1" applyFont="1" applyFill="1" applyBorder="1" applyAlignment="1">
      <alignment horizontal="right" wrapText="1"/>
    </xf>
    <xf numFmtId="10" fontId="9" fillId="83" borderId="5" xfId="0" applyNumberFormat="1" applyFont="1" applyFill="1" applyBorder="1" applyAlignment="1">
      <alignment horizontal="right" wrapText="1"/>
    </xf>
    <xf numFmtId="0" fontId="9" fillId="84" borderId="5" xfId="0" applyFont="1" applyFill="1" applyBorder="1" applyAlignment="1">
      <alignment horizontal="right" wrapText="1"/>
    </xf>
    <xf numFmtId="10" fontId="9" fillId="85" borderId="5" xfId="0" applyNumberFormat="1" applyFont="1" applyFill="1" applyBorder="1" applyAlignment="1">
      <alignment horizontal="right" wrapText="1"/>
    </xf>
    <xf numFmtId="10" fontId="9" fillId="86" borderId="5" xfId="0" applyNumberFormat="1" applyFont="1" applyFill="1" applyBorder="1" applyAlignment="1">
      <alignment horizontal="right" wrapText="1"/>
    </xf>
    <xf numFmtId="10" fontId="9" fillId="87" borderId="5" xfId="0" applyNumberFormat="1" applyFont="1" applyFill="1" applyBorder="1" applyAlignment="1">
      <alignment horizontal="right" wrapText="1"/>
    </xf>
    <xf numFmtId="10" fontId="9" fillId="88" borderId="5" xfId="0" applyNumberFormat="1" applyFont="1" applyFill="1" applyBorder="1" applyAlignment="1">
      <alignment horizontal="right" wrapText="1"/>
    </xf>
    <xf numFmtId="0" fontId="9" fillId="89" borderId="5" xfId="0" applyFont="1" applyFill="1" applyBorder="1" applyAlignment="1">
      <alignment horizontal="right" wrapText="1"/>
    </xf>
    <xf numFmtId="10" fontId="9" fillId="90" borderId="5" xfId="0" applyNumberFormat="1" applyFont="1" applyFill="1" applyBorder="1" applyAlignment="1">
      <alignment horizontal="right" wrapText="1"/>
    </xf>
    <xf numFmtId="0" fontId="9" fillId="91" borderId="5" xfId="0" applyFont="1" applyFill="1" applyBorder="1" applyAlignment="1">
      <alignment horizontal="right" wrapText="1"/>
    </xf>
    <xf numFmtId="10" fontId="9" fillId="92" borderId="5" xfId="0" applyNumberFormat="1" applyFont="1" applyFill="1" applyBorder="1" applyAlignment="1">
      <alignment horizontal="right" wrapText="1"/>
    </xf>
    <xf numFmtId="0" fontId="9" fillId="24" borderId="5" xfId="0" applyFont="1" applyFill="1" applyBorder="1" applyAlignment="1">
      <alignment horizontal="right" wrapText="1"/>
    </xf>
    <xf numFmtId="10" fontId="9" fillId="93" borderId="5" xfId="0" applyNumberFormat="1" applyFont="1" applyFill="1" applyBorder="1" applyAlignment="1">
      <alignment horizontal="right" wrapText="1"/>
    </xf>
    <xf numFmtId="10" fontId="9" fillId="94" borderId="5" xfId="0" applyNumberFormat="1" applyFont="1" applyFill="1" applyBorder="1" applyAlignment="1">
      <alignment horizontal="right" wrapText="1"/>
    </xf>
    <xf numFmtId="10" fontId="9" fillId="95" borderId="5" xfId="0" applyNumberFormat="1" applyFont="1" applyFill="1" applyBorder="1" applyAlignment="1">
      <alignment horizontal="right" wrapText="1"/>
    </xf>
    <xf numFmtId="10" fontId="9" fillId="96" borderId="5" xfId="0" applyNumberFormat="1" applyFont="1" applyFill="1" applyBorder="1" applyAlignment="1">
      <alignment horizontal="right" wrapText="1"/>
    </xf>
    <xf numFmtId="10" fontId="9" fillId="97" borderId="5" xfId="0" applyNumberFormat="1" applyFont="1" applyFill="1" applyBorder="1" applyAlignment="1">
      <alignment horizontal="right" wrapText="1"/>
    </xf>
    <xf numFmtId="10" fontId="9" fillId="98" borderId="5" xfId="0" applyNumberFormat="1" applyFont="1" applyFill="1" applyBorder="1" applyAlignment="1">
      <alignment horizontal="right" wrapText="1"/>
    </xf>
    <xf numFmtId="10" fontId="9" fillId="99" borderId="5" xfId="0" applyNumberFormat="1" applyFont="1" applyFill="1" applyBorder="1" applyAlignment="1">
      <alignment horizontal="right" wrapText="1"/>
    </xf>
    <xf numFmtId="10" fontId="9" fillId="100" borderId="5" xfId="0" applyNumberFormat="1" applyFont="1" applyFill="1" applyBorder="1" applyAlignment="1">
      <alignment horizontal="right" wrapText="1"/>
    </xf>
    <xf numFmtId="10" fontId="9" fillId="101" borderId="5" xfId="0" applyNumberFormat="1" applyFont="1" applyFill="1" applyBorder="1" applyAlignment="1">
      <alignment horizontal="right" wrapText="1"/>
    </xf>
    <xf numFmtId="10" fontId="9" fillId="102" borderId="5" xfId="0" applyNumberFormat="1" applyFont="1" applyFill="1" applyBorder="1" applyAlignment="1">
      <alignment horizontal="right" wrapText="1"/>
    </xf>
    <xf numFmtId="10" fontId="9" fillId="103" borderId="5" xfId="0" applyNumberFormat="1" applyFont="1" applyFill="1" applyBorder="1" applyAlignment="1">
      <alignment horizontal="right" wrapText="1"/>
    </xf>
    <xf numFmtId="10" fontId="9" fillId="104" borderId="5" xfId="0" applyNumberFormat="1" applyFont="1" applyFill="1" applyBorder="1" applyAlignment="1">
      <alignment horizontal="right" wrapText="1"/>
    </xf>
    <xf numFmtId="10" fontId="9" fillId="105" borderId="5" xfId="0" applyNumberFormat="1" applyFont="1" applyFill="1" applyBorder="1" applyAlignment="1">
      <alignment horizontal="right" wrapText="1"/>
    </xf>
    <xf numFmtId="0" fontId="9" fillId="34" borderId="5" xfId="0" applyFont="1" applyFill="1" applyBorder="1" applyAlignment="1">
      <alignment horizontal="right" wrapText="1"/>
    </xf>
    <xf numFmtId="10" fontId="9" fillId="106" borderId="5" xfId="0" applyNumberFormat="1" applyFont="1" applyFill="1" applyBorder="1" applyAlignment="1">
      <alignment horizontal="right" wrapText="1"/>
    </xf>
    <xf numFmtId="10" fontId="9" fillId="107" borderId="5" xfId="0" applyNumberFormat="1" applyFont="1" applyFill="1" applyBorder="1" applyAlignment="1">
      <alignment horizontal="right" wrapText="1"/>
    </xf>
    <xf numFmtId="10" fontId="9" fillId="108" borderId="5" xfId="0" applyNumberFormat="1" applyFont="1" applyFill="1" applyBorder="1" applyAlignment="1">
      <alignment horizontal="right" wrapText="1"/>
    </xf>
    <xf numFmtId="10" fontId="9" fillId="109" borderId="5" xfId="0" applyNumberFormat="1" applyFont="1" applyFill="1" applyBorder="1" applyAlignment="1">
      <alignment horizontal="right" wrapText="1"/>
    </xf>
    <xf numFmtId="10" fontId="9" fillId="110" borderId="5" xfId="0" applyNumberFormat="1" applyFont="1" applyFill="1" applyBorder="1" applyAlignment="1">
      <alignment horizontal="right" wrapText="1"/>
    </xf>
    <xf numFmtId="10" fontId="9" fillId="111" borderId="5" xfId="0" applyNumberFormat="1" applyFont="1" applyFill="1" applyBorder="1" applyAlignment="1">
      <alignment horizontal="right" wrapText="1"/>
    </xf>
    <xf numFmtId="10" fontId="9" fillId="112" borderId="5" xfId="0" applyNumberFormat="1" applyFont="1" applyFill="1" applyBorder="1" applyAlignment="1">
      <alignment horizontal="right" wrapText="1"/>
    </xf>
    <xf numFmtId="10" fontId="9" fillId="44" borderId="5" xfId="0" applyNumberFormat="1" applyFont="1" applyFill="1" applyBorder="1" applyAlignment="1">
      <alignment horizontal="right" wrapText="1"/>
    </xf>
    <xf numFmtId="0" fontId="9" fillId="113" borderId="5" xfId="0" applyFont="1" applyFill="1" applyBorder="1" applyAlignment="1">
      <alignment horizontal="right" wrapText="1"/>
    </xf>
    <xf numFmtId="10" fontId="9" fillId="114" borderId="5" xfId="0" applyNumberFormat="1" applyFont="1" applyFill="1" applyBorder="1" applyAlignment="1">
      <alignment horizontal="right" wrapText="1"/>
    </xf>
    <xf numFmtId="10" fontId="9" fillId="115" borderId="5" xfId="0" applyNumberFormat="1" applyFont="1" applyFill="1" applyBorder="1" applyAlignment="1">
      <alignment horizontal="right" wrapText="1"/>
    </xf>
    <xf numFmtId="10" fontId="9" fillId="116" borderId="5" xfId="0" applyNumberFormat="1" applyFont="1" applyFill="1" applyBorder="1" applyAlignment="1">
      <alignment horizontal="right" wrapText="1"/>
    </xf>
    <xf numFmtId="10" fontId="9" fillId="117" borderId="5" xfId="0" applyNumberFormat="1" applyFont="1" applyFill="1" applyBorder="1" applyAlignment="1">
      <alignment horizontal="right" wrapText="1"/>
    </xf>
    <xf numFmtId="10" fontId="9" fillId="118" borderId="5" xfId="0" applyNumberFormat="1" applyFont="1" applyFill="1" applyBorder="1" applyAlignment="1">
      <alignment horizontal="right" wrapText="1"/>
    </xf>
    <xf numFmtId="10" fontId="9" fillId="119" borderId="5" xfId="0" applyNumberFormat="1" applyFont="1" applyFill="1" applyBorder="1" applyAlignment="1">
      <alignment horizontal="right" wrapText="1"/>
    </xf>
    <xf numFmtId="10" fontId="9" fillId="120" borderId="5" xfId="0" applyNumberFormat="1" applyFont="1" applyFill="1" applyBorder="1" applyAlignment="1">
      <alignment horizontal="right" wrapText="1"/>
    </xf>
    <xf numFmtId="0" fontId="9" fillId="121" borderId="5" xfId="0" applyFont="1" applyFill="1" applyBorder="1" applyAlignment="1">
      <alignment horizontal="right" wrapText="1"/>
    </xf>
    <xf numFmtId="10" fontId="9" fillId="122" borderId="5" xfId="0" applyNumberFormat="1" applyFont="1" applyFill="1" applyBorder="1" applyAlignment="1">
      <alignment horizontal="right" wrapText="1"/>
    </xf>
    <xf numFmtId="10" fontId="9" fillId="123" borderId="5" xfId="0" applyNumberFormat="1" applyFont="1" applyFill="1" applyBorder="1" applyAlignment="1">
      <alignment horizontal="right" wrapText="1"/>
    </xf>
    <xf numFmtId="0" fontId="9" fillId="124" borderId="5" xfId="0" applyFont="1" applyFill="1" applyBorder="1" applyAlignment="1">
      <alignment horizontal="right" wrapText="1"/>
    </xf>
    <xf numFmtId="10" fontId="9" fillId="125" borderId="5" xfId="0" applyNumberFormat="1" applyFont="1" applyFill="1" applyBorder="1" applyAlignment="1">
      <alignment horizontal="right" wrapText="1"/>
    </xf>
    <xf numFmtId="0" fontId="9" fillId="126" borderId="5" xfId="0" applyFont="1" applyFill="1" applyBorder="1" applyAlignment="1">
      <alignment horizontal="right" wrapText="1"/>
    </xf>
    <xf numFmtId="10" fontId="9" fillId="127" borderId="5" xfId="0" applyNumberFormat="1" applyFont="1" applyFill="1" applyBorder="1" applyAlignment="1">
      <alignment horizontal="right" wrapText="1"/>
    </xf>
    <xf numFmtId="0" fontId="9" fillId="128" borderId="5" xfId="0" applyFont="1" applyFill="1" applyBorder="1" applyAlignment="1">
      <alignment horizontal="right" wrapText="1"/>
    </xf>
    <xf numFmtId="10" fontId="9" fillId="129" borderId="5" xfId="0" applyNumberFormat="1" applyFont="1" applyFill="1" applyBorder="1" applyAlignment="1">
      <alignment horizontal="right" wrapText="1"/>
    </xf>
    <xf numFmtId="10" fontId="9" fillId="130" borderId="5" xfId="0" applyNumberFormat="1" applyFont="1" applyFill="1" applyBorder="1" applyAlignment="1">
      <alignment horizontal="right" wrapText="1"/>
    </xf>
    <xf numFmtId="10" fontId="9" fillId="31" borderId="5" xfId="0" applyNumberFormat="1" applyFont="1" applyFill="1" applyBorder="1" applyAlignment="1">
      <alignment horizontal="right" wrapText="1"/>
    </xf>
    <xf numFmtId="10" fontId="9" fillId="131" borderId="5" xfId="0" applyNumberFormat="1" applyFont="1" applyFill="1" applyBorder="1" applyAlignment="1">
      <alignment horizontal="right" wrapText="1"/>
    </xf>
    <xf numFmtId="10" fontId="9" fillId="132" borderId="5" xfId="0" applyNumberFormat="1" applyFont="1" applyFill="1" applyBorder="1" applyAlignment="1">
      <alignment horizontal="right" wrapText="1"/>
    </xf>
    <xf numFmtId="10" fontId="9" fillId="133" borderId="5" xfId="0" applyNumberFormat="1" applyFont="1" applyFill="1" applyBorder="1" applyAlignment="1">
      <alignment horizontal="right" wrapText="1"/>
    </xf>
    <xf numFmtId="10" fontId="9" fillId="134" borderId="5" xfId="0" applyNumberFormat="1" applyFont="1" applyFill="1" applyBorder="1" applyAlignment="1">
      <alignment horizontal="right" wrapText="1"/>
    </xf>
    <xf numFmtId="0" fontId="9" fillId="135" borderId="5" xfId="0" applyFont="1" applyFill="1" applyBorder="1" applyAlignment="1">
      <alignment horizontal="right" wrapText="1"/>
    </xf>
    <xf numFmtId="10" fontId="9" fillId="136" borderId="5" xfId="0" applyNumberFormat="1" applyFont="1" applyFill="1" applyBorder="1" applyAlignment="1">
      <alignment horizontal="right" wrapText="1"/>
    </xf>
    <xf numFmtId="10" fontId="9" fillId="137" borderId="5" xfId="0" applyNumberFormat="1" applyFont="1" applyFill="1" applyBorder="1" applyAlignment="1">
      <alignment horizontal="right" wrapText="1"/>
    </xf>
    <xf numFmtId="10" fontId="9" fillId="138" borderId="5" xfId="0" applyNumberFormat="1" applyFont="1" applyFill="1" applyBorder="1" applyAlignment="1">
      <alignment horizontal="right" wrapText="1"/>
    </xf>
    <xf numFmtId="10" fontId="9" fillId="139" borderId="5" xfId="0" applyNumberFormat="1" applyFont="1" applyFill="1" applyBorder="1" applyAlignment="1">
      <alignment horizontal="right" wrapText="1"/>
    </xf>
    <xf numFmtId="10" fontId="9" fillId="140" borderId="5" xfId="0" applyNumberFormat="1" applyFont="1" applyFill="1" applyBorder="1" applyAlignment="1">
      <alignment horizontal="right" wrapText="1"/>
    </xf>
    <xf numFmtId="10" fontId="9" fillId="141" borderId="5" xfId="0" applyNumberFormat="1" applyFont="1" applyFill="1" applyBorder="1" applyAlignment="1">
      <alignment horizontal="right" wrapText="1"/>
    </xf>
    <xf numFmtId="10" fontId="9" fillId="142" borderId="5" xfId="0" applyNumberFormat="1" applyFont="1" applyFill="1" applyBorder="1" applyAlignment="1">
      <alignment horizontal="right" wrapText="1"/>
    </xf>
    <xf numFmtId="10" fontId="9" fillId="143" borderId="5" xfId="0" applyNumberFormat="1" applyFont="1" applyFill="1" applyBorder="1" applyAlignment="1">
      <alignment horizontal="right" wrapText="1"/>
    </xf>
    <xf numFmtId="10" fontId="9" fillId="144" borderId="5" xfId="0" applyNumberFormat="1" applyFont="1" applyFill="1" applyBorder="1" applyAlignment="1">
      <alignment horizontal="right" wrapText="1"/>
    </xf>
    <xf numFmtId="10" fontId="9" fillId="145" borderId="5" xfId="0" applyNumberFormat="1" applyFont="1" applyFill="1" applyBorder="1" applyAlignment="1">
      <alignment horizontal="right" wrapText="1"/>
    </xf>
    <xf numFmtId="0" fontId="9" fillId="146" borderId="5" xfId="0" applyFont="1" applyFill="1" applyBorder="1" applyAlignment="1">
      <alignment horizontal="right" wrapText="1"/>
    </xf>
    <xf numFmtId="10" fontId="9" fillId="147" borderId="5" xfId="0" applyNumberFormat="1" applyFont="1" applyFill="1" applyBorder="1" applyAlignment="1">
      <alignment horizontal="right" wrapText="1"/>
    </xf>
    <xf numFmtId="0" fontId="9" fillId="148" borderId="5" xfId="0" applyFont="1" applyFill="1" applyBorder="1" applyAlignment="1">
      <alignment horizontal="right" wrapText="1"/>
    </xf>
    <xf numFmtId="10" fontId="9" fillId="149" borderId="5" xfId="0" applyNumberFormat="1" applyFont="1" applyFill="1" applyBorder="1" applyAlignment="1">
      <alignment horizontal="right" wrapText="1"/>
    </xf>
    <xf numFmtId="0" fontId="9" fillId="150" borderId="5" xfId="0" applyFont="1" applyFill="1" applyBorder="1" applyAlignment="1">
      <alignment horizontal="right" wrapText="1"/>
    </xf>
    <xf numFmtId="10" fontId="9" fillId="151" borderId="5" xfId="0" applyNumberFormat="1" applyFont="1" applyFill="1" applyBorder="1" applyAlignment="1">
      <alignment horizontal="right" wrapText="1"/>
    </xf>
    <xf numFmtId="10" fontId="9" fillId="152" borderId="5" xfId="0" applyNumberFormat="1" applyFont="1" applyFill="1" applyBorder="1" applyAlignment="1">
      <alignment horizontal="right" wrapText="1"/>
    </xf>
    <xf numFmtId="10" fontId="9" fillId="153" borderId="5" xfId="0" applyNumberFormat="1" applyFont="1" applyFill="1" applyBorder="1" applyAlignment="1">
      <alignment horizontal="right" wrapText="1"/>
    </xf>
    <xf numFmtId="10" fontId="9" fillId="154" borderId="5" xfId="0" applyNumberFormat="1" applyFont="1" applyFill="1" applyBorder="1" applyAlignment="1">
      <alignment horizontal="right" wrapText="1"/>
    </xf>
    <xf numFmtId="10" fontId="9" fillId="155" borderId="5" xfId="0" applyNumberFormat="1" applyFont="1" applyFill="1" applyBorder="1" applyAlignment="1">
      <alignment horizontal="right" wrapText="1"/>
    </xf>
    <xf numFmtId="10" fontId="9" fillId="23" borderId="5" xfId="0" applyNumberFormat="1" applyFont="1" applyFill="1" applyBorder="1" applyAlignment="1">
      <alignment horizontal="right" wrapText="1"/>
    </xf>
    <xf numFmtId="0" fontId="9" fillId="156" borderId="5" xfId="0" applyFont="1" applyFill="1" applyBorder="1" applyAlignment="1">
      <alignment horizontal="right" wrapText="1"/>
    </xf>
    <xf numFmtId="10" fontId="9" fillId="157" borderId="5" xfId="0" applyNumberFormat="1" applyFont="1" applyFill="1" applyBorder="1" applyAlignment="1">
      <alignment horizontal="right" wrapText="1"/>
    </xf>
    <xf numFmtId="10" fontId="9" fillId="158" borderId="5" xfId="0" applyNumberFormat="1" applyFont="1" applyFill="1" applyBorder="1" applyAlignment="1">
      <alignment horizontal="right" wrapText="1"/>
    </xf>
    <xf numFmtId="10" fontId="9" fillId="159" borderId="5" xfId="0" applyNumberFormat="1" applyFont="1" applyFill="1" applyBorder="1" applyAlignment="1">
      <alignment horizontal="right" wrapText="1"/>
    </xf>
    <xf numFmtId="10" fontId="9" fillId="160" borderId="5" xfId="0" applyNumberFormat="1" applyFont="1" applyFill="1" applyBorder="1" applyAlignment="1">
      <alignment horizontal="right" wrapText="1"/>
    </xf>
    <xf numFmtId="10" fontId="9" fillId="161" borderId="5" xfId="0" applyNumberFormat="1" applyFont="1" applyFill="1" applyBorder="1" applyAlignment="1">
      <alignment horizontal="right" wrapText="1"/>
    </xf>
    <xf numFmtId="10" fontId="9" fillId="162" borderId="5" xfId="0" applyNumberFormat="1" applyFont="1" applyFill="1" applyBorder="1" applyAlignment="1">
      <alignment horizontal="right" wrapText="1"/>
    </xf>
    <xf numFmtId="0" fontId="9" fillId="163" borderId="5" xfId="0" applyFont="1" applyFill="1" applyBorder="1" applyAlignment="1">
      <alignment horizontal="right" wrapText="1"/>
    </xf>
    <xf numFmtId="10" fontId="9" fillId="164" borderId="5" xfId="0" applyNumberFormat="1" applyFont="1" applyFill="1" applyBorder="1" applyAlignment="1">
      <alignment horizontal="right" wrapText="1"/>
    </xf>
    <xf numFmtId="10" fontId="9" fillId="165" borderId="5" xfId="0" applyNumberFormat="1" applyFont="1" applyFill="1" applyBorder="1" applyAlignment="1">
      <alignment horizontal="right" wrapText="1"/>
    </xf>
    <xf numFmtId="10" fontId="9" fillId="166" borderId="5" xfId="0" applyNumberFormat="1" applyFont="1" applyFill="1" applyBorder="1" applyAlignment="1">
      <alignment horizontal="right" wrapText="1"/>
    </xf>
    <xf numFmtId="10" fontId="9" fillId="167" borderId="5" xfId="0" applyNumberFormat="1" applyFont="1" applyFill="1" applyBorder="1" applyAlignment="1">
      <alignment horizontal="right" wrapText="1"/>
    </xf>
    <xf numFmtId="10" fontId="9" fillId="35" borderId="5" xfId="0" applyNumberFormat="1" applyFont="1" applyFill="1" applyBorder="1" applyAlignment="1">
      <alignment horizontal="right" wrapText="1"/>
    </xf>
    <xf numFmtId="10" fontId="9" fillId="168" borderId="5" xfId="0" applyNumberFormat="1" applyFont="1" applyFill="1" applyBorder="1" applyAlignment="1">
      <alignment horizontal="right" wrapText="1"/>
    </xf>
    <xf numFmtId="10" fontId="9" fillId="169" borderId="5" xfId="0" applyNumberFormat="1" applyFont="1" applyFill="1" applyBorder="1" applyAlignment="1">
      <alignment horizontal="right" wrapText="1"/>
    </xf>
    <xf numFmtId="10" fontId="9" fillId="170" borderId="5" xfId="0" applyNumberFormat="1" applyFont="1" applyFill="1" applyBorder="1" applyAlignment="1">
      <alignment horizontal="right" wrapText="1"/>
    </xf>
    <xf numFmtId="0" fontId="9" fillId="18" borderId="5" xfId="0" applyFont="1" applyFill="1" applyBorder="1" applyAlignment="1">
      <alignment horizontal="right" wrapText="1"/>
    </xf>
    <xf numFmtId="10" fontId="9" fillId="69" borderId="5" xfId="0" applyNumberFormat="1" applyFont="1" applyFill="1" applyBorder="1" applyAlignment="1">
      <alignment horizontal="right" wrapText="1"/>
    </xf>
    <xf numFmtId="0" fontId="9" fillId="164" borderId="5" xfId="0" applyFont="1" applyFill="1" applyBorder="1" applyAlignment="1">
      <alignment horizontal="right" wrapText="1"/>
    </xf>
    <xf numFmtId="10" fontId="9" fillId="171" borderId="5" xfId="0" applyNumberFormat="1" applyFont="1" applyFill="1" applyBorder="1" applyAlignment="1">
      <alignment horizontal="right" wrapText="1"/>
    </xf>
    <xf numFmtId="10" fontId="9" fillId="126" borderId="5" xfId="0" applyNumberFormat="1" applyFont="1" applyFill="1" applyBorder="1" applyAlignment="1">
      <alignment horizontal="right" wrapText="1"/>
    </xf>
    <xf numFmtId="10" fontId="9" fillId="172" borderId="5" xfId="0" applyNumberFormat="1" applyFont="1" applyFill="1" applyBorder="1" applyAlignment="1">
      <alignment horizontal="right" wrapText="1"/>
    </xf>
    <xf numFmtId="10" fontId="9" fillId="173" borderId="5" xfId="0" applyNumberFormat="1" applyFont="1" applyFill="1" applyBorder="1" applyAlignment="1">
      <alignment horizontal="right" wrapText="1"/>
    </xf>
    <xf numFmtId="0" fontId="9" fillId="132" borderId="5" xfId="0" applyFont="1" applyFill="1" applyBorder="1" applyAlignment="1">
      <alignment horizontal="right" wrapText="1"/>
    </xf>
    <xf numFmtId="10" fontId="9" fillId="174" borderId="5" xfId="0" applyNumberFormat="1" applyFont="1" applyFill="1" applyBorder="1" applyAlignment="1">
      <alignment horizontal="right" wrapText="1"/>
    </xf>
    <xf numFmtId="10" fontId="9" fillId="175" borderId="5" xfId="0" applyNumberFormat="1" applyFont="1" applyFill="1" applyBorder="1" applyAlignment="1">
      <alignment horizontal="right" wrapText="1"/>
    </xf>
    <xf numFmtId="10" fontId="9" fillId="176" borderId="5" xfId="0" applyNumberFormat="1" applyFont="1" applyFill="1" applyBorder="1" applyAlignment="1">
      <alignment horizontal="right" wrapText="1"/>
    </xf>
    <xf numFmtId="10" fontId="9" fillId="177" borderId="5" xfId="0" applyNumberFormat="1" applyFont="1" applyFill="1" applyBorder="1" applyAlignment="1">
      <alignment horizontal="right" wrapText="1"/>
    </xf>
    <xf numFmtId="0" fontId="9" fillId="151" borderId="5" xfId="0" applyFont="1" applyFill="1" applyBorder="1" applyAlignment="1">
      <alignment horizontal="right" wrapText="1"/>
    </xf>
    <xf numFmtId="0" fontId="9" fillId="178" borderId="5" xfId="0" applyFont="1" applyFill="1" applyBorder="1" applyAlignment="1">
      <alignment horizontal="right" wrapText="1"/>
    </xf>
    <xf numFmtId="0" fontId="9" fillId="179" borderId="5" xfId="0" applyFont="1" applyFill="1" applyBorder="1" applyAlignment="1">
      <alignment horizontal="right" wrapText="1"/>
    </xf>
    <xf numFmtId="10" fontId="9" fillId="180" borderId="5" xfId="0" applyNumberFormat="1" applyFont="1" applyFill="1" applyBorder="1" applyAlignment="1">
      <alignment horizontal="right" wrapText="1"/>
    </xf>
    <xf numFmtId="10" fontId="9" fillId="181" borderId="5" xfId="0" applyNumberFormat="1" applyFont="1" applyFill="1" applyBorder="1" applyAlignment="1">
      <alignment horizontal="right" wrapText="1"/>
    </xf>
    <xf numFmtId="10" fontId="9" fillId="182" borderId="5" xfId="0" applyNumberFormat="1" applyFont="1" applyFill="1" applyBorder="1" applyAlignment="1">
      <alignment horizontal="right" wrapText="1"/>
    </xf>
    <xf numFmtId="10" fontId="9" fillId="183" borderId="5" xfId="0" applyNumberFormat="1" applyFont="1" applyFill="1" applyBorder="1" applyAlignment="1">
      <alignment horizontal="right" wrapText="1"/>
    </xf>
    <xf numFmtId="10" fontId="9" fillId="184" borderId="5" xfId="0" applyNumberFormat="1" applyFont="1" applyFill="1" applyBorder="1" applyAlignment="1">
      <alignment horizontal="right" wrapText="1"/>
    </xf>
    <xf numFmtId="10" fontId="9" fillId="185" borderId="5" xfId="0" applyNumberFormat="1" applyFont="1" applyFill="1" applyBorder="1" applyAlignment="1">
      <alignment horizontal="right" wrapText="1"/>
    </xf>
    <xf numFmtId="10" fontId="9" fillId="186" borderId="5" xfId="0" applyNumberFormat="1" applyFont="1" applyFill="1" applyBorder="1" applyAlignment="1">
      <alignment horizontal="right" wrapText="1"/>
    </xf>
    <xf numFmtId="10" fontId="9" fillId="187" borderId="5" xfId="0" applyNumberFormat="1" applyFont="1" applyFill="1" applyBorder="1" applyAlignment="1">
      <alignment horizontal="right" wrapText="1"/>
    </xf>
    <xf numFmtId="10" fontId="9" fillId="188" borderId="5" xfId="0" applyNumberFormat="1" applyFont="1" applyFill="1" applyBorder="1" applyAlignment="1">
      <alignment horizontal="right" wrapText="1"/>
    </xf>
    <xf numFmtId="10" fontId="9" fillId="189" borderId="5" xfId="0" applyNumberFormat="1" applyFont="1" applyFill="1" applyBorder="1" applyAlignment="1">
      <alignment horizontal="right" wrapText="1"/>
    </xf>
    <xf numFmtId="10" fontId="9" fillId="33" borderId="5" xfId="0" applyNumberFormat="1" applyFont="1" applyFill="1" applyBorder="1" applyAlignment="1">
      <alignment horizontal="right" wrapText="1"/>
    </xf>
    <xf numFmtId="10" fontId="9" fillId="190" borderId="5" xfId="0" applyNumberFormat="1" applyFont="1" applyFill="1" applyBorder="1" applyAlignment="1">
      <alignment horizontal="right" wrapText="1"/>
    </xf>
    <xf numFmtId="0" fontId="9" fillId="127" borderId="5" xfId="0" applyFont="1" applyFill="1" applyBorder="1" applyAlignment="1">
      <alignment horizontal="right" wrapText="1"/>
    </xf>
    <xf numFmtId="10" fontId="9" fillId="135" borderId="5" xfId="0" applyNumberFormat="1" applyFont="1" applyFill="1" applyBorder="1" applyAlignment="1">
      <alignment horizontal="right" wrapText="1"/>
    </xf>
    <xf numFmtId="0" fontId="9" fillId="191" borderId="5" xfId="0" applyFont="1" applyFill="1" applyBorder="1" applyAlignment="1">
      <alignment horizontal="right" wrapText="1"/>
    </xf>
    <xf numFmtId="0" fontId="9" fillId="192" borderId="5" xfId="0" applyFont="1" applyFill="1" applyBorder="1" applyAlignment="1">
      <alignment horizontal="right" wrapText="1"/>
    </xf>
    <xf numFmtId="10" fontId="9" fillId="193" borderId="5" xfId="0" applyNumberFormat="1" applyFont="1" applyFill="1" applyBorder="1" applyAlignment="1">
      <alignment horizontal="right" wrapText="1"/>
    </xf>
    <xf numFmtId="10" fontId="9" fillId="194" borderId="5" xfId="0" applyNumberFormat="1" applyFont="1" applyFill="1" applyBorder="1" applyAlignment="1">
      <alignment horizontal="right" wrapText="1"/>
    </xf>
    <xf numFmtId="10" fontId="9" fillId="195" borderId="5" xfId="0" applyNumberFormat="1" applyFont="1" applyFill="1" applyBorder="1" applyAlignment="1">
      <alignment horizontal="right" wrapText="1"/>
    </xf>
    <xf numFmtId="10" fontId="9" fillId="13" borderId="5" xfId="0" applyNumberFormat="1" applyFont="1" applyFill="1" applyBorder="1" applyAlignment="1">
      <alignment horizontal="right" wrapText="1"/>
    </xf>
    <xf numFmtId="10" fontId="9" fillId="196" borderId="5" xfId="0" applyNumberFormat="1" applyFont="1" applyFill="1" applyBorder="1" applyAlignment="1">
      <alignment horizontal="right" wrapText="1"/>
    </xf>
    <xf numFmtId="10" fontId="9" fillId="197" borderId="5" xfId="0" applyNumberFormat="1" applyFont="1" applyFill="1" applyBorder="1" applyAlignment="1">
      <alignment horizontal="right" wrapText="1"/>
    </xf>
    <xf numFmtId="10" fontId="9" fillId="198" borderId="5" xfId="0" applyNumberFormat="1" applyFont="1" applyFill="1" applyBorder="1" applyAlignment="1">
      <alignment horizontal="right" wrapText="1"/>
    </xf>
    <xf numFmtId="10" fontId="9" fillId="199" borderId="5" xfId="0" applyNumberFormat="1" applyFont="1" applyFill="1" applyBorder="1" applyAlignment="1">
      <alignment horizontal="right" wrapText="1"/>
    </xf>
    <xf numFmtId="10" fontId="9" fillId="200" borderId="5" xfId="0" applyNumberFormat="1" applyFont="1" applyFill="1" applyBorder="1" applyAlignment="1">
      <alignment horizontal="right" wrapText="1"/>
    </xf>
    <xf numFmtId="10" fontId="9" fillId="201" borderId="5" xfId="0" applyNumberFormat="1" applyFont="1" applyFill="1" applyBorder="1" applyAlignment="1">
      <alignment horizontal="right" wrapText="1"/>
    </xf>
    <xf numFmtId="0" fontId="9" fillId="61" borderId="5" xfId="0" applyFont="1" applyFill="1" applyBorder="1" applyAlignment="1">
      <alignment horizontal="right" wrapText="1"/>
    </xf>
    <xf numFmtId="10" fontId="9" fillId="202" borderId="5" xfId="0" applyNumberFormat="1" applyFont="1" applyFill="1" applyBorder="1" applyAlignment="1">
      <alignment horizontal="right" wrapText="1"/>
    </xf>
    <xf numFmtId="10" fontId="9" fillId="203" borderId="5" xfId="0" applyNumberFormat="1" applyFont="1" applyFill="1" applyBorder="1" applyAlignment="1">
      <alignment horizontal="right" wrapText="1"/>
    </xf>
    <xf numFmtId="10" fontId="9" fillId="204" borderId="5" xfId="0" applyNumberFormat="1" applyFont="1" applyFill="1" applyBorder="1" applyAlignment="1">
      <alignment horizontal="right" wrapText="1"/>
    </xf>
    <xf numFmtId="10" fontId="9" fillId="205" borderId="5" xfId="0" applyNumberFormat="1" applyFont="1" applyFill="1" applyBorder="1" applyAlignment="1">
      <alignment horizontal="right" wrapText="1"/>
    </xf>
    <xf numFmtId="10" fontId="9" fillId="206" borderId="5" xfId="0" applyNumberFormat="1" applyFont="1" applyFill="1" applyBorder="1" applyAlignment="1">
      <alignment horizontal="right" wrapText="1"/>
    </xf>
    <xf numFmtId="10" fontId="9" fillId="207" borderId="5" xfId="0" applyNumberFormat="1" applyFont="1" applyFill="1" applyBorder="1" applyAlignment="1">
      <alignment horizontal="right" wrapText="1"/>
    </xf>
    <xf numFmtId="10" fontId="9" fillId="192" borderId="5" xfId="0" applyNumberFormat="1" applyFont="1" applyFill="1" applyBorder="1" applyAlignment="1">
      <alignment horizontal="right" wrapText="1"/>
    </xf>
    <xf numFmtId="0" fontId="9" fillId="208" borderId="5" xfId="0" applyFont="1" applyFill="1" applyBorder="1" applyAlignment="1">
      <alignment horizontal="right" wrapText="1"/>
    </xf>
    <xf numFmtId="10" fontId="9" fillId="209" borderId="5" xfId="0" applyNumberFormat="1" applyFont="1" applyFill="1" applyBorder="1" applyAlignment="1">
      <alignment horizontal="right" wrapText="1"/>
    </xf>
    <xf numFmtId="0" fontId="9" fillId="210" borderId="5" xfId="0" applyFont="1" applyFill="1" applyBorder="1" applyAlignment="1">
      <alignment horizontal="right" wrapText="1"/>
    </xf>
    <xf numFmtId="10" fontId="9" fillId="211" borderId="5" xfId="0" applyNumberFormat="1" applyFont="1" applyFill="1" applyBorder="1" applyAlignment="1">
      <alignment horizontal="right" wrapText="1"/>
    </xf>
    <xf numFmtId="10" fontId="9" fillId="212" borderId="5" xfId="0" applyNumberFormat="1" applyFont="1" applyFill="1" applyBorder="1" applyAlignment="1">
      <alignment horizontal="right" wrapText="1"/>
    </xf>
    <xf numFmtId="0" fontId="9" fillId="0" borderId="6" xfId="0" applyFont="1" applyBorder="1" applyAlignment="1">
      <alignment wrapText="1"/>
    </xf>
    <xf numFmtId="10" fontId="9" fillId="213" borderId="5" xfId="0" applyNumberFormat="1" applyFont="1" applyFill="1" applyBorder="1" applyAlignment="1">
      <alignment horizontal="right" wrapText="1"/>
    </xf>
    <xf numFmtId="10" fontId="9" fillId="124" borderId="5" xfId="0" applyNumberFormat="1" applyFont="1" applyFill="1" applyBorder="1" applyAlignment="1">
      <alignment horizontal="right" wrapText="1"/>
    </xf>
    <xf numFmtId="10" fontId="9" fillId="214" borderId="5" xfId="0" applyNumberFormat="1" applyFont="1" applyFill="1" applyBorder="1" applyAlignment="1">
      <alignment horizontal="right" wrapText="1"/>
    </xf>
    <xf numFmtId="10" fontId="9" fillId="215" borderId="5" xfId="0" applyNumberFormat="1" applyFont="1" applyFill="1" applyBorder="1" applyAlignment="1">
      <alignment horizontal="right" wrapText="1"/>
    </xf>
    <xf numFmtId="0" fontId="9" fillId="216" borderId="5" xfId="0" applyFont="1" applyFill="1" applyBorder="1" applyAlignment="1">
      <alignment horizontal="right" wrapText="1"/>
    </xf>
    <xf numFmtId="10" fontId="9" fillId="52" borderId="5" xfId="0" applyNumberFormat="1" applyFont="1" applyFill="1" applyBorder="1" applyAlignment="1">
      <alignment horizontal="right" wrapText="1"/>
    </xf>
    <xf numFmtId="0" fontId="9" fillId="217" borderId="5" xfId="0" applyFont="1" applyFill="1" applyBorder="1" applyAlignment="1">
      <alignment horizontal="right" wrapText="1"/>
    </xf>
    <xf numFmtId="10" fontId="9" fillId="218" borderId="5" xfId="0" applyNumberFormat="1" applyFont="1" applyFill="1" applyBorder="1" applyAlignment="1">
      <alignment horizontal="right" wrapText="1"/>
    </xf>
    <xf numFmtId="10" fontId="9" fillId="219" borderId="5" xfId="0" applyNumberFormat="1" applyFont="1" applyFill="1" applyBorder="1" applyAlignment="1">
      <alignment horizontal="right" wrapText="1"/>
    </xf>
    <xf numFmtId="10" fontId="9" fillId="220" borderId="5" xfId="0" applyNumberFormat="1" applyFont="1" applyFill="1" applyBorder="1" applyAlignment="1">
      <alignment horizontal="right" wrapText="1"/>
    </xf>
    <xf numFmtId="10" fontId="9" fillId="221" borderId="5" xfId="0" applyNumberFormat="1" applyFont="1" applyFill="1" applyBorder="1" applyAlignment="1">
      <alignment horizontal="right" wrapText="1"/>
    </xf>
    <xf numFmtId="0" fontId="9" fillId="222" borderId="5" xfId="0" applyFont="1" applyFill="1" applyBorder="1" applyAlignment="1">
      <alignment horizontal="right" wrapText="1"/>
    </xf>
    <xf numFmtId="10" fontId="9" fillId="60" borderId="5" xfId="0" applyNumberFormat="1" applyFont="1" applyFill="1" applyBorder="1" applyAlignment="1">
      <alignment horizontal="right" wrapText="1"/>
    </xf>
    <xf numFmtId="10" fontId="9" fillId="223" borderId="5" xfId="0" applyNumberFormat="1" applyFont="1" applyFill="1" applyBorder="1" applyAlignment="1">
      <alignment horizontal="right" wrapText="1"/>
    </xf>
    <xf numFmtId="10" fontId="9" fillId="224" borderId="5" xfId="0" applyNumberFormat="1" applyFont="1" applyFill="1" applyBorder="1" applyAlignment="1">
      <alignment horizontal="right" wrapText="1"/>
    </xf>
    <xf numFmtId="10" fontId="9" fillId="225" borderId="5" xfId="0" applyNumberFormat="1" applyFont="1" applyFill="1" applyBorder="1" applyAlignment="1">
      <alignment horizontal="right" wrapText="1"/>
    </xf>
    <xf numFmtId="10" fontId="9" fillId="226" borderId="5" xfId="0" applyNumberFormat="1" applyFont="1" applyFill="1" applyBorder="1" applyAlignment="1">
      <alignment horizontal="right" wrapText="1"/>
    </xf>
    <xf numFmtId="10" fontId="9" fillId="227" borderId="5" xfId="0" applyNumberFormat="1" applyFont="1" applyFill="1" applyBorder="1" applyAlignment="1">
      <alignment horizontal="right" wrapText="1"/>
    </xf>
    <xf numFmtId="10" fontId="9" fillId="228" borderId="5" xfId="0" applyNumberFormat="1" applyFont="1" applyFill="1" applyBorder="1" applyAlignment="1">
      <alignment horizontal="right" wrapText="1"/>
    </xf>
    <xf numFmtId="10" fontId="9" fillId="229" borderId="5" xfId="0" applyNumberFormat="1" applyFont="1" applyFill="1" applyBorder="1" applyAlignment="1">
      <alignment horizontal="right" wrapText="1"/>
    </xf>
    <xf numFmtId="10" fontId="9" fillId="210" borderId="5" xfId="0" applyNumberFormat="1" applyFont="1" applyFill="1" applyBorder="1" applyAlignment="1">
      <alignment horizontal="right" wrapText="1"/>
    </xf>
    <xf numFmtId="10" fontId="9" fillId="178" borderId="5" xfId="0" applyNumberFormat="1" applyFont="1" applyFill="1" applyBorder="1" applyAlignment="1">
      <alignment horizontal="right" wrapText="1"/>
    </xf>
    <xf numFmtId="10" fontId="9" fillId="230" borderId="5" xfId="0" applyNumberFormat="1" applyFont="1" applyFill="1" applyBorder="1" applyAlignment="1">
      <alignment horizontal="right" wrapText="1"/>
    </xf>
    <xf numFmtId="10" fontId="9" fillId="231" borderId="5" xfId="0" applyNumberFormat="1" applyFont="1" applyFill="1" applyBorder="1" applyAlignment="1">
      <alignment horizontal="right" wrapText="1"/>
    </xf>
    <xf numFmtId="10" fontId="9" fillId="232" borderId="5" xfId="0" applyNumberFormat="1" applyFont="1" applyFill="1" applyBorder="1" applyAlignment="1">
      <alignment horizontal="right" wrapText="1"/>
    </xf>
    <xf numFmtId="10" fontId="9" fillId="233" borderId="5" xfId="0" applyNumberFormat="1" applyFont="1" applyFill="1" applyBorder="1" applyAlignment="1">
      <alignment horizontal="right" wrapText="1"/>
    </xf>
    <xf numFmtId="10" fontId="9" fillId="234" borderId="5" xfId="0" applyNumberFormat="1" applyFont="1" applyFill="1" applyBorder="1" applyAlignment="1">
      <alignment horizontal="right" wrapText="1"/>
    </xf>
    <xf numFmtId="10" fontId="9" fillId="208" borderId="5" xfId="0" applyNumberFormat="1" applyFont="1" applyFill="1" applyBorder="1" applyAlignment="1">
      <alignment horizontal="right" wrapText="1"/>
    </xf>
    <xf numFmtId="10" fontId="9" fillId="71" borderId="5" xfId="0" applyNumberFormat="1" applyFont="1" applyFill="1" applyBorder="1" applyAlignment="1">
      <alignment horizontal="right" wrapText="1"/>
    </xf>
    <xf numFmtId="0" fontId="9" fillId="77" borderId="5" xfId="0" applyFont="1" applyFill="1" applyBorder="1" applyAlignment="1">
      <alignment horizontal="right" wrapText="1"/>
    </xf>
    <xf numFmtId="0" fontId="9" fillId="74" borderId="5" xfId="0" applyFont="1" applyFill="1" applyBorder="1" applyAlignment="1">
      <alignment horizontal="right" wrapText="1"/>
    </xf>
    <xf numFmtId="10" fontId="9" fillId="235" borderId="5" xfId="0" applyNumberFormat="1" applyFont="1" applyFill="1" applyBorder="1" applyAlignment="1">
      <alignment horizontal="right" wrapText="1"/>
    </xf>
    <xf numFmtId="10" fontId="9" fillId="236" borderId="5" xfId="0" applyNumberFormat="1" applyFont="1" applyFill="1" applyBorder="1" applyAlignment="1">
      <alignment horizontal="right" wrapText="1"/>
    </xf>
    <xf numFmtId="10" fontId="9" fillId="12" borderId="5" xfId="0" applyNumberFormat="1" applyFont="1" applyFill="1" applyBorder="1" applyAlignment="1">
      <alignment horizontal="right" wrapText="1"/>
    </xf>
    <xf numFmtId="10" fontId="9" fillId="237" borderId="5" xfId="0" applyNumberFormat="1" applyFont="1" applyFill="1" applyBorder="1" applyAlignment="1">
      <alignment horizontal="right" wrapText="1"/>
    </xf>
    <xf numFmtId="10" fontId="9" fillId="238" borderId="5" xfId="0" applyNumberFormat="1" applyFont="1" applyFill="1" applyBorder="1" applyAlignment="1">
      <alignment horizontal="right" wrapText="1"/>
    </xf>
    <xf numFmtId="0" fontId="9" fillId="239" borderId="5" xfId="0" applyFont="1" applyFill="1" applyBorder="1" applyAlignment="1">
      <alignment horizontal="right" wrapText="1"/>
    </xf>
    <xf numFmtId="10" fontId="9" fillId="240" borderId="5" xfId="0" applyNumberFormat="1" applyFont="1" applyFill="1" applyBorder="1" applyAlignment="1">
      <alignment horizontal="right" wrapText="1"/>
    </xf>
    <xf numFmtId="10" fontId="9" fillId="241" borderId="5" xfId="0" applyNumberFormat="1" applyFont="1" applyFill="1" applyBorder="1" applyAlignment="1">
      <alignment horizontal="right" wrapText="1"/>
    </xf>
    <xf numFmtId="10" fontId="9" fillId="242" borderId="5" xfId="0" applyNumberFormat="1" applyFont="1" applyFill="1" applyBorder="1" applyAlignment="1">
      <alignment horizontal="right" wrapText="1"/>
    </xf>
    <xf numFmtId="10" fontId="9" fillId="243" borderId="5" xfId="0" applyNumberFormat="1" applyFont="1" applyFill="1" applyBorder="1" applyAlignment="1">
      <alignment horizontal="right" wrapText="1"/>
    </xf>
    <xf numFmtId="10" fontId="9" fillId="244" borderId="5" xfId="0" applyNumberFormat="1" applyFont="1" applyFill="1" applyBorder="1" applyAlignment="1">
      <alignment horizontal="right" wrapText="1"/>
    </xf>
    <xf numFmtId="10" fontId="9" fillId="245" borderId="5" xfId="0" applyNumberFormat="1" applyFont="1" applyFill="1" applyBorder="1" applyAlignment="1">
      <alignment horizontal="right" wrapText="1"/>
    </xf>
    <xf numFmtId="10" fontId="9" fillId="246" borderId="5" xfId="0" applyNumberFormat="1" applyFont="1" applyFill="1" applyBorder="1" applyAlignment="1">
      <alignment horizontal="right" wrapText="1"/>
    </xf>
    <xf numFmtId="10" fontId="9" fillId="247" borderId="5" xfId="0" applyNumberFormat="1" applyFont="1" applyFill="1" applyBorder="1" applyAlignment="1">
      <alignment horizontal="right" wrapText="1"/>
    </xf>
    <xf numFmtId="10" fontId="9" fillId="248" borderId="5" xfId="0" applyNumberFormat="1" applyFont="1" applyFill="1" applyBorder="1" applyAlignment="1">
      <alignment horizontal="right" wrapText="1"/>
    </xf>
    <xf numFmtId="0" fontId="9" fillId="167" borderId="5" xfId="0" applyFont="1" applyFill="1" applyBorder="1" applyAlignment="1">
      <alignment horizontal="right" wrapText="1"/>
    </xf>
    <xf numFmtId="10" fontId="9" fillId="249" borderId="5" xfId="0" applyNumberFormat="1" applyFont="1" applyFill="1" applyBorder="1" applyAlignment="1">
      <alignment horizontal="right" wrapText="1"/>
    </xf>
    <xf numFmtId="10" fontId="9" fillId="250" borderId="5" xfId="0" applyNumberFormat="1" applyFont="1" applyFill="1" applyBorder="1" applyAlignment="1">
      <alignment horizontal="right" wrapText="1"/>
    </xf>
    <xf numFmtId="10" fontId="9" fillId="222" borderId="5" xfId="0" applyNumberFormat="1" applyFont="1" applyFill="1" applyBorder="1" applyAlignment="1">
      <alignment horizontal="right" wrapText="1"/>
    </xf>
    <xf numFmtId="10" fontId="9" fillId="251" borderId="5" xfId="0" applyNumberFormat="1" applyFont="1" applyFill="1" applyBorder="1" applyAlignment="1">
      <alignment horizontal="right" wrapText="1"/>
    </xf>
    <xf numFmtId="10" fontId="9" fillId="17" borderId="5" xfId="0" applyNumberFormat="1" applyFont="1" applyFill="1" applyBorder="1" applyAlignment="1">
      <alignment horizontal="right" wrapText="1"/>
    </xf>
    <xf numFmtId="10" fontId="9" fillId="252" borderId="5" xfId="0" applyNumberFormat="1" applyFont="1" applyFill="1" applyBorder="1" applyAlignment="1">
      <alignment horizontal="right" wrapText="1"/>
    </xf>
    <xf numFmtId="10" fontId="9" fillId="253" borderId="5" xfId="0" applyNumberFormat="1" applyFont="1" applyFill="1" applyBorder="1" applyAlignment="1">
      <alignment horizontal="right" wrapText="1"/>
    </xf>
    <xf numFmtId="10" fontId="9" fillId="254" borderId="5" xfId="0" applyNumberFormat="1" applyFont="1" applyFill="1" applyBorder="1" applyAlignment="1">
      <alignment horizontal="right" wrapText="1"/>
    </xf>
    <xf numFmtId="10" fontId="9" fillId="255" borderId="5" xfId="0" applyNumberFormat="1" applyFont="1" applyFill="1" applyBorder="1" applyAlignment="1">
      <alignment horizontal="right" wrapText="1"/>
    </xf>
    <xf numFmtId="0" fontId="9" fillId="120" borderId="5" xfId="0" applyFont="1" applyFill="1" applyBorder="1" applyAlignment="1">
      <alignment horizontal="right" wrapText="1"/>
    </xf>
    <xf numFmtId="10" fontId="9" fillId="256" borderId="5" xfId="0" applyNumberFormat="1" applyFont="1" applyFill="1" applyBorder="1" applyAlignment="1">
      <alignment horizontal="right" wrapText="1"/>
    </xf>
    <xf numFmtId="10" fontId="9" fillId="257" borderId="5" xfId="0" applyNumberFormat="1" applyFont="1" applyFill="1" applyBorder="1" applyAlignment="1">
      <alignment horizontal="right" wrapText="1"/>
    </xf>
    <xf numFmtId="10" fontId="9" fillId="258" borderId="5" xfId="0" applyNumberFormat="1" applyFont="1" applyFill="1" applyBorder="1" applyAlignment="1">
      <alignment horizontal="right" wrapText="1"/>
    </xf>
    <xf numFmtId="10" fontId="9" fillId="259" borderId="5" xfId="0" applyNumberFormat="1" applyFont="1" applyFill="1" applyBorder="1" applyAlignment="1">
      <alignment horizontal="right" wrapText="1"/>
    </xf>
    <xf numFmtId="10" fontId="9" fillId="260" borderId="5" xfId="0" applyNumberFormat="1" applyFont="1" applyFill="1" applyBorder="1" applyAlignment="1">
      <alignment horizontal="right" wrapText="1"/>
    </xf>
    <xf numFmtId="10" fontId="9" fillId="261" borderId="5" xfId="0" applyNumberFormat="1" applyFont="1" applyFill="1" applyBorder="1" applyAlignment="1">
      <alignment horizontal="right" wrapText="1"/>
    </xf>
    <xf numFmtId="10" fontId="9" fillId="262" borderId="5" xfId="0" applyNumberFormat="1" applyFont="1" applyFill="1" applyBorder="1" applyAlignment="1">
      <alignment horizontal="right" wrapText="1"/>
    </xf>
    <xf numFmtId="10" fontId="9" fillId="263" borderId="5" xfId="0" applyNumberFormat="1" applyFont="1" applyFill="1" applyBorder="1" applyAlignment="1">
      <alignment horizontal="right" wrapText="1"/>
    </xf>
    <xf numFmtId="10" fontId="9" fillId="264" borderId="5" xfId="0" applyNumberFormat="1" applyFont="1" applyFill="1" applyBorder="1" applyAlignment="1">
      <alignment horizontal="right" wrapText="1"/>
    </xf>
    <xf numFmtId="10" fontId="9" fillId="265" borderId="5" xfId="0" applyNumberFormat="1" applyFont="1" applyFill="1" applyBorder="1" applyAlignment="1">
      <alignment horizontal="right" wrapText="1"/>
    </xf>
    <xf numFmtId="0" fontId="9" fillId="266" borderId="5" xfId="0" applyFont="1" applyFill="1" applyBorder="1" applyAlignment="1">
      <alignment horizontal="right" wrapText="1"/>
    </xf>
    <xf numFmtId="10" fontId="9" fillId="267" borderId="5" xfId="0" applyNumberFormat="1" applyFont="1" applyFill="1" applyBorder="1" applyAlignment="1">
      <alignment horizontal="right" wrapText="1"/>
    </xf>
    <xf numFmtId="0" fontId="9" fillId="19" borderId="5" xfId="0" applyFont="1" applyFill="1" applyBorder="1" applyAlignment="1">
      <alignment horizontal="right" wrapText="1"/>
    </xf>
    <xf numFmtId="10" fontId="9" fillId="268" borderId="5" xfId="0" applyNumberFormat="1" applyFont="1" applyFill="1" applyBorder="1" applyAlignment="1">
      <alignment horizontal="right" wrapText="1"/>
    </xf>
    <xf numFmtId="10" fontId="9" fillId="239" borderId="5" xfId="0" applyNumberFormat="1" applyFont="1" applyFill="1" applyBorder="1" applyAlignment="1">
      <alignment horizontal="right" wrapText="1"/>
    </xf>
    <xf numFmtId="10" fontId="9" fillId="269" borderId="5" xfId="0" applyNumberFormat="1" applyFont="1" applyFill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0</xdr:row>
          <xdr:rowOff>85725</xdr:rowOff>
        </xdr:from>
        <xdr:to>
          <xdr:col>4</xdr:col>
          <xdr:colOff>600075</xdr:colOff>
          <xdr:row>2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Run 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G32"/>
  <sheetViews>
    <sheetView tabSelected="1" workbookViewId="0">
      <pane xSplit="1" ySplit="1" topLeftCell="AS14" activePane="bottomRight" state="frozen"/>
      <selection pane="topRight" activeCell="B1" sqref="B1"/>
      <selection pane="bottomLeft" activeCell="A2" sqref="A2"/>
      <selection pane="bottomRight" sqref="A1:BG32"/>
    </sheetView>
  </sheetViews>
  <sheetFormatPr defaultColWidth="10.85546875" defaultRowHeight="18"/>
  <cols>
    <col min="1" max="1" width="19.28515625" style="19" bestFit="1" customWidth="1"/>
    <col min="2" max="2" width="13.42578125" style="19" bestFit="1" customWidth="1"/>
    <col min="3" max="3" width="18" style="20" bestFit="1" customWidth="1"/>
    <col min="4" max="4" width="26.85546875" style="19" bestFit="1" customWidth="1"/>
    <col min="5" max="5" width="15.85546875" style="21" bestFit="1" customWidth="1"/>
    <col min="6" max="6" width="9.7109375" style="22" bestFit="1" customWidth="1"/>
    <col min="7" max="7" width="23.42578125" style="19" bestFit="1" customWidth="1"/>
    <col min="8" max="8" width="9.7109375" style="19" bestFit="1" customWidth="1"/>
    <col min="9" max="9" width="26.28515625" style="19" bestFit="1" customWidth="1"/>
    <col min="10" max="10" width="9.7109375" style="19" bestFit="1" customWidth="1"/>
    <col min="11" max="11" width="26.85546875" style="19" bestFit="1" customWidth="1"/>
    <col min="12" max="12" width="15.85546875" style="21" bestFit="1" customWidth="1"/>
    <col min="13" max="13" width="9.7109375" style="21" bestFit="1" customWidth="1"/>
    <col min="14" max="14" width="26.7109375" style="19" bestFit="1" customWidth="1"/>
    <col min="15" max="15" width="15.85546875" style="21" bestFit="1" customWidth="1"/>
    <col min="16" max="16" width="9.7109375" style="21" bestFit="1" customWidth="1"/>
    <col min="17" max="17" width="24.85546875" style="19" bestFit="1" customWidth="1"/>
    <col min="18" max="18" width="15.85546875" style="21" bestFit="1" customWidth="1"/>
    <col min="19" max="19" width="9.7109375" style="21" bestFit="1" customWidth="1"/>
    <col min="20" max="20" width="27.7109375" style="19" bestFit="1" customWidth="1"/>
    <col min="21" max="21" width="15.85546875" style="21" bestFit="1" customWidth="1"/>
    <col min="22" max="22" width="9.7109375" style="21" bestFit="1" customWidth="1"/>
    <col min="23" max="23" width="24.140625" style="19" bestFit="1" customWidth="1"/>
    <col min="24" max="24" width="15.85546875" style="21" bestFit="1" customWidth="1"/>
    <col min="25" max="25" width="9.7109375" style="21" bestFit="1" customWidth="1"/>
    <col min="26" max="26" width="26.85546875" style="19" bestFit="1" customWidth="1"/>
    <col min="27" max="27" width="15.85546875" style="21" bestFit="1" customWidth="1"/>
    <col min="28" max="28" width="9.7109375" style="21" bestFit="1" customWidth="1"/>
    <col min="29" max="32" width="26.85546875" style="19" bestFit="1" customWidth="1"/>
    <col min="33" max="33" width="9.7109375" style="19" bestFit="1" customWidth="1"/>
    <col min="34" max="34" width="13.140625" style="19" bestFit="1" customWidth="1"/>
    <col min="35" max="35" width="10.140625" style="19" bestFit="1" customWidth="1"/>
    <col min="36" max="36" width="14.140625" style="19" bestFit="1" customWidth="1"/>
    <col min="37" max="37" width="15.85546875" style="19" bestFit="1" customWidth="1"/>
    <col min="38" max="43" width="10.85546875" style="19"/>
    <col min="44" max="44" width="12.42578125" style="19" bestFit="1" customWidth="1"/>
    <col min="45" max="16384" width="10.85546875" style="19"/>
  </cols>
  <sheetData>
    <row r="1" spans="1:59" s="9" customFormat="1">
      <c r="A1" s="9" t="s">
        <v>54</v>
      </c>
      <c r="B1" s="9" t="s">
        <v>8</v>
      </c>
      <c r="C1" s="10" t="s">
        <v>7</v>
      </c>
      <c r="D1" s="9" t="s">
        <v>43</v>
      </c>
      <c r="E1" s="11" t="s">
        <v>41</v>
      </c>
      <c r="F1" s="12" t="s">
        <v>34</v>
      </c>
      <c r="G1" s="9" t="s">
        <v>55</v>
      </c>
      <c r="H1" s="9" t="s">
        <v>34</v>
      </c>
      <c r="I1" s="9" t="s">
        <v>56</v>
      </c>
      <c r="J1" s="9" t="s">
        <v>34</v>
      </c>
      <c r="K1" s="9" t="s">
        <v>46</v>
      </c>
      <c r="L1" s="11" t="s">
        <v>41</v>
      </c>
      <c r="M1" s="11" t="s">
        <v>34</v>
      </c>
      <c r="N1" s="9" t="s">
        <v>25</v>
      </c>
      <c r="O1" s="11" t="s">
        <v>41</v>
      </c>
      <c r="P1" s="11" t="s">
        <v>34</v>
      </c>
      <c r="Q1" s="9" t="s">
        <v>28</v>
      </c>
      <c r="R1" s="11" t="s">
        <v>41</v>
      </c>
      <c r="S1" s="11" t="s">
        <v>34</v>
      </c>
      <c r="T1" s="9" t="s">
        <v>30</v>
      </c>
      <c r="U1" s="11" t="s">
        <v>41</v>
      </c>
      <c r="V1" s="11" t="s">
        <v>34</v>
      </c>
      <c r="W1" s="9" t="s">
        <v>26</v>
      </c>
      <c r="X1" s="11" t="s">
        <v>41</v>
      </c>
      <c r="Y1" s="11" t="s">
        <v>34</v>
      </c>
      <c r="Z1" s="9" t="s">
        <v>47</v>
      </c>
      <c r="AA1" s="11" t="s">
        <v>41</v>
      </c>
      <c r="AB1" s="11" t="s">
        <v>34</v>
      </c>
      <c r="AC1" s="9" t="s">
        <v>57</v>
      </c>
      <c r="AD1" s="9" t="s">
        <v>121</v>
      </c>
      <c r="AE1" s="9" t="s">
        <v>58</v>
      </c>
      <c r="AF1" s="9" t="s">
        <v>51</v>
      </c>
      <c r="AG1" s="9" t="s">
        <v>34</v>
      </c>
      <c r="AH1" s="9" t="s">
        <v>41</v>
      </c>
      <c r="AI1" s="9" t="s">
        <v>59</v>
      </c>
      <c r="AJ1" s="9" t="s">
        <v>60</v>
      </c>
      <c r="AK1" s="9" t="s">
        <v>61</v>
      </c>
      <c r="AL1" s="9" t="s">
        <v>68</v>
      </c>
      <c r="AM1" s="9" t="s">
        <v>63</v>
      </c>
      <c r="AN1" s="9" t="s">
        <v>9</v>
      </c>
      <c r="AO1" s="9" t="s">
        <v>64</v>
      </c>
      <c r="AP1" s="9" t="s">
        <v>12</v>
      </c>
      <c r="AQ1" s="9" t="s">
        <v>65</v>
      </c>
      <c r="AR1" s="9" t="s">
        <v>86</v>
      </c>
      <c r="AS1" s="9" t="s">
        <v>87</v>
      </c>
      <c r="AT1" s="9" t="s">
        <v>88</v>
      </c>
      <c r="AU1" s="9" t="s">
        <v>89</v>
      </c>
      <c r="AV1" s="9" t="s">
        <v>90</v>
      </c>
      <c r="AW1" s="9" t="s">
        <v>91</v>
      </c>
      <c r="AX1" s="9" t="s">
        <v>92</v>
      </c>
      <c r="AY1" s="9" t="s">
        <v>93</v>
      </c>
      <c r="AZ1" s="9" t="s">
        <v>98</v>
      </c>
      <c r="BA1" s="9" t="s">
        <v>99</v>
      </c>
      <c r="BB1" s="9" t="s">
        <v>103</v>
      </c>
      <c r="BC1" s="9" t="s">
        <v>104</v>
      </c>
      <c r="BD1" s="9" t="s">
        <v>115</v>
      </c>
      <c r="BE1" s="9" t="s">
        <v>119</v>
      </c>
      <c r="BF1" s="9" t="s">
        <v>120</v>
      </c>
      <c r="BG1" s="9" t="s">
        <v>10</v>
      </c>
    </row>
    <row r="2" spans="1:59" s="6" customFormat="1" hidden="1">
      <c r="A2" s="6" t="s">
        <v>66</v>
      </c>
      <c r="B2" s="6">
        <f ca="1">INDIRECT("'"&amp;A2&amp;"'!$A$31")</f>
        <v>0</v>
      </c>
      <c r="C2" s="13">
        <f ca="1">INDIRECT("'"&amp;A2&amp;"'!$B$31")</f>
        <v>0</v>
      </c>
      <c r="D2" s="6">
        <f ca="1">INDIRECT("'"&amp;A2&amp;"'!$B$33")</f>
        <v>0</v>
      </c>
      <c r="E2" s="7">
        <f ca="1">INDIRECT("'"&amp;A2&amp;"'!$G$33")</f>
        <v>0</v>
      </c>
      <c r="F2" s="8"/>
      <c r="G2" s="6">
        <f ca="1">INDIRECT("'"&amp;A2&amp;"'!$B$34")</f>
        <v>0</v>
      </c>
      <c r="I2" s="6">
        <f ca="1">INDIRECT("'"&amp;A2&amp;"'!$B$35")</f>
        <v>0</v>
      </c>
      <c r="K2" s="6">
        <f ca="1">INDIRECT("'"&amp;A2&amp;"'!$B$36")</f>
        <v>0</v>
      </c>
      <c r="L2" s="7">
        <f ca="1">INDIRECT("'"&amp;A2&amp;"'!$G$36")</f>
        <v>0</v>
      </c>
      <c r="M2" s="7"/>
      <c r="N2" s="6">
        <f ca="1">INDIRECT("'"&amp;A2&amp;"'!$B$37")</f>
        <v>0</v>
      </c>
      <c r="O2" s="7">
        <f ca="1">INDIRECT("'"&amp;A2&amp;"'!$G$37")</f>
        <v>0</v>
      </c>
      <c r="P2" s="7"/>
      <c r="Q2" s="6">
        <f ca="1">INDIRECT("'"&amp;A2&amp;"'!$B$38")</f>
        <v>0</v>
      </c>
      <c r="R2" s="7">
        <f ca="1">INDIRECT("'"&amp;A2&amp;"'!$G$38")</f>
        <v>0</v>
      </c>
      <c r="S2" s="7"/>
      <c r="T2" s="6">
        <f ca="1">INDIRECT("'"&amp;A2&amp;"'!$B$39")</f>
        <v>0</v>
      </c>
      <c r="U2" s="7">
        <f ca="1">INDIRECT("'"&amp;A2&amp;"'!$G$39")</f>
        <v>0</v>
      </c>
      <c r="V2" s="7"/>
      <c r="W2" s="6">
        <f ca="1">INDIRECT("'"&amp;A2&amp;"'!$B$40")</f>
        <v>0</v>
      </c>
      <c r="X2" s="7">
        <f ca="1">INDIRECT("'"&amp;A2&amp;"'!$G$40")</f>
        <v>0</v>
      </c>
      <c r="Y2" s="7"/>
      <c r="Z2" s="6">
        <f ca="1">INDIRECT("'"&amp;A2&amp;"'!$B$41")</f>
        <v>0</v>
      </c>
      <c r="AA2" s="7">
        <f ca="1">INDIRECT("'"&amp;A2&amp;"'!$G$41")</f>
        <v>0</v>
      </c>
      <c r="AB2" s="7"/>
      <c r="AC2" s="6">
        <f ca="1">INDIRECT("'"&amp;A2&amp;"'!$B$44")</f>
        <v>0</v>
      </c>
      <c r="AD2" s="6">
        <f ca="1">INDIRECT("'"&amp;A2&amp;"'!$B$45")</f>
        <v>0</v>
      </c>
      <c r="AE2" s="6">
        <f ca="1">INDIRECT("'"&amp;A2&amp;"'!$B$46")</f>
        <v>0</v>
      </c>
      <c r="AF2" s="6">
        <f ca="1">INDIRECT("'"&amp;A2&amp;"'!$B$49")</f>
        <v>0</v>
      </c>
      <c r="AG2" s="6">
        <f ca="1">INDIRECT("'"&amp;A2&amp;"'!$C$49")</f>
        <v>0</v>
      </c>
      <c r="AI2" s="6">
        <v>1</v>
      </c>
      <c r="AJ2" s="6">
        <f ca="1">IF(AI2=1, AG2+1, -1)</f>
        <v>1</v>
      </c>
      <c r="AK2" s="6">
        <f ca="1">IF(AI2&lt;4,(AG2/3)+1,-1)</f>
        <v>1</v>
      </c>
    </row>
    <row r="3" spans="1:59" s="6" customFormat="1">
      <c r="A3" s="14" t="str">
        <f>Sheets!D17</f>
        <v>1220 Wexford</v>
      </c>
      <c r="B3" s="14" t="str">
        <f ca="1">INDIRECT("'"&amp;A3&amp;"'!$A$51")</f>
        <v>Wexford</v>
      </c>
      <c r="C3" s="15">
        <f ca="1">INDIRECT("'"&amp;A3&amp;"'!$B$51")</f>
        <v>0.51388888888888895</v>
      </c>
      <c r="D3" s="16" t="str">
        <f ca="1">INDIRECT("'"&amp;A3&amp;"'!$B$53")</f>
        <v>Panther Soul (IRE)</v>
      </c>
      <c r="E3" s="17">
        <f ca="1">INDIRECT("'"&amp;A3&amp;"'!$G$53")</f>
        <v>0.2126181424944843</v>
      </c>
      <c r="F3" s="18">
        <f ca="1">INDIRECT("'"&amp;A3&amp;"'!$H$53")</f>
        <v>0.56999999999999995</v>
      </c>
      <c r="G3" s="6" t="str">
        <f ca="1">INDIRECT("'"&amp;A3&amp;"'!$B$54")</f>
        <v>Barwell (IRE)</v>
      </c>
      <c r="H3" s="8">
        <f ca="1">INDIRECT("'"&amp;A3&amp;"'!$H$54")</f>
        <v>4.5</v>
      </c>
      <c r="I3" s="16" t="str">
        <f ca="1">INDIRECT("'"&amp;A3&amp;"'!$B$55")</f>
        <v>The Hunter Hoe (IRE)</v>
      </c>
      <c r="J3" s="18">
        <f ca="1">INDIRECT("'"&amp;A3&amp;"'!$H$55")</f>
        <v>14</v>
      </c>
      <c r="K3" s="6" t="str">
        <f ca="1">INDIRECT("'"&amp;A3&amp;"'!$B$56")</f>
        <v>Panther Soul (IRE)</v>
      </c>
      <c r="L3" s="7">
        <f ca="1">INDIRECT("'"&amp;A3&amp;"'!$G$56")</f>
        <v>0.18371251756405271</v>
      </c>
      <c r="M3" s="8">
        <f ca="1">INDIRECT("'"&amp;A3&amp;"'!$H$56")</f>
        <v>0.56999999999999995</v>
      </c>
      <c r="N3" s="16" t="str">
        <f ca="1">INDIRECT("'"&amp;A3&amp;"'!$B$57")</f>
        <v>Lesssaidthebetter</v>
      </c>
      <c r="O3" s="17">
        <f ca="1">INDIRECT("'"&amp;A3&amp;"'!$G$57")</f>
        <v>0.453126367184082</v>
      </c>
      <c r="P3" s="18">
        <f ca="1">INDIRECT("'"&amp;A3&amp;"'!$H$57")</f>
        <v>66</v>
      </c>
      <c r="Q3" s="6" t="str">
        <f ca="1">INDIRECT("'"&amp;A3&amp;"'!$B$58")</f>
        <v>Panther Soul (IRE)</v>
      </c>
      <c r="R3" s="7">
        <f ca="1">INDIRECT("'"&amp;A3&amp;"'!$G$58")</f>
        <v>0.32650011279043539</v>
      </c>
      <c r="S3" s="8">
        <f ca="1">INDIRECT("'"&amp;A3&amp;"'!$H$58")</f>
        <v>0.56999999999999995</v>
      </c>
      <c r="T3" s="16" t="str">
        <f ca="1">INDIRECT("'"&amp;A3&amp;"'!$B$59")</f>
        <v>Barwell (IRE)</v>
      </c>
      <c r="U3" s="17">
        <f ca="1">INDIRECT("'"&amp;A3&amp;"'!$G$59")</f>
        <v>5.5136959422337276E-2</v>
      </c>
      <c r="V3" s="18">
        <f ca="1">INDIRECT("'"&amp;A3&amp;"'!$H$59")</f>
        <v>4.5</v>
      </c>
      <c r="W3" s="6" t="str">
        <f ca="1">INDIRECT("'"&amp;A3&amp;"'!$B$60")</f>
        <v>Panther Soul (IRE)</v>
      </c>
      <c r="X3" s="7">
        <f ca="1">INDIRECT("'"&amp;A3&amp;"'!$G$60")</f>
        <v>0.56901690550561523</v>
      </c>
      <c r="Y3" s="8">
        <f ca="1">INDIRECT("'"&amp;A3&amp;"'!$H$60")</f>
        <v>0.56999999999999995</v>
      </c>
      <c r="Z3" s="16" t="str">
        <f ca="1">INDIRECT("'"&amp;A3&amp;"'!$B$61")</f>
        <v>Panther Soul (IRE)</v>
      </c>
      <c r="AA3" s="17">
        <f ca="1">INDIRECT("'"&amp;A3&amp;"'!$G$61")</f>
        <v>0.56716417910447758</v>
      </c>
      <c r="AB3" s="18">
        <f ca="1">INDIRECT("'"&amp;A3&amp;"'!$H$61")</f>
        <v>0.56999999999999995</v>
      </c>
      <c r="AC3" s="6" t="str">
        <f ca="1">INDIRECT("'"&amp;A3&amp;"'!$B$64")</f>
        <v>Panther Soul (IRE)</v>
      </c>
      <c r="AD3" s="6" t="str">
        <f ca="1">IF(INDIRECT("'"&amp;A3&amp;"'!$B$65")=FALSE,"no selection",INDIRECT("'"&amp;A3&amp;"'!$B$65"))</f>
        <v>no selection</v>
      </c>
      <c r="AE3" s="6" t="str">
        <f ca="1">IF(INDIRECT("'"&amp;A3&amp;"'!$B$66")=FALSE,"no selection",INDIRECT("'"&amp;A3&amp;"'!$B$66"))</f>
        <v>Panther Soul (IRE)</v>
      </c>
      <c r="AF3" s="16" t="str">
        <f ca="1">INDIRECT("'"&amp;A3&amp;"'!$B$70")</f>
        <v>Panther Soul (IRE)</v>
      </c>
      <c r="AG3" s="16">
        <f ca="1">INDIRECT("'"&amp;A3&amp;"'!$C$70")</f>
        <v>0.56999999999999995</v>
      </c>
      <c r="AH3" s="16" t="str">
        <f ca="1">INDIRECT("'"&amp;A3&amp;"'!$H$70")</f>
        <v>****</v>
      </c>
      <c r="AI3" s="6">
        <v>1</v>
      </c>
      <c r="AJ3" s="6">
        <f ca="1">IF(AI3=1, AG3+1, -1)</f>
        <v>1.5699999999999998</v>
      </c>
      <c r="AK3" s="6">
        <f ca="1">IF(AI3&lt;4,(AG3/3)+1,-1)</f>
        <v>1.19</v>
      </c>
      <c r="AL3" s="6">
        <f ca="1">INDIRECT("'"&amp;A3&amp;"'!$H$63")</f>
        <v>12</v>
      </c>
      <c r="AM3" s="6" t="str">
        <f ca="1">INDIRECT("'"&amp;A3&amp;"'!$G$64")</f>
        <v>Casey Concrete Blocks Maiden Hurdle</v>
      </c>
      <c r="AN3" s="6" t="str">
        <f ca="1">INDIRECT("'"&amp;A3&amp;"'!$G$65")</f>
        <v xml:space="preserve">2m4f </v>
      </c>
      <c r="AO3" s="6">
        <f ca="1">INDIRECT("'"&amp;A3&amp;"'!$G$66")</f>
        <v>5996</v>
      </c>
      <c r="AP3" s="6" t="str">
        <f ca="1">INDIRECT("'"&amp;A3&amp;"'!$G$67")</f>
        <v>Good</v>
      </c>
      <c r="AQ3" s="6" t="str">
        <f ca="1">INDIRECT("'"&amp;A3&amp;"'!$G$68")</f>
        <v>Non Handicap</v>
      </c>
      <c r="AR3" s="6" t="str">
        <f ca="1">IF(AQ3="Handicap", INDIRECT("'"&amp;A3&amp;"'!$AG$52"), "")</f>
        <v/>
      </c>
      <c r="AS3" s="6" t="b">
        <f ca="1">INDIRECT("'"&amp;A3&amp;"'!$C$63")</f>
        <v>0</v>
      </c>
      <c r="AT3" s="6" t="b">
        <f ca="1">INDIRECT("'"&amp;A3&amp;"'!$D$63")</f>
        <v>0</v>
      </c>
      <c r="AU3" s="6" t="str">
        <f ca="1">D3</f>
        <v>Panther Soul (IRE)</v>
      </c>
      <c r="AV3" s="6" t="str">
        <f ca="1">G3</f>
        <v>Barwell (IRE)</v>
      </c>
      <c r="AW3" s="6">
        <f ca="1">INDEX(INDIRECT("'"&amp;A3&amp;"'!$V$52:$V$92"),MATCH(AU3,INDIRECT("'"&amp;A3&amp;"'!$S$52:$S$92"),0))</f>
        <v>87</v>
      </c>
      <c r="AX3" s="6">
        <f ca="1">INDEX(INDIRECT("'"&amp;$A3&amp;"'!$V$52:$V$92"),MATCH(AV3,INDIRECT("'"&amp;$A3&amp;"'!$S$52:$S$92"),0))</f>
        <v>79</v>
      </c>
      <c r="AY3" s="6" t="str">
        <f ca="1">IF(AW3&gt;AX3,AU3,IF(AX3&gt;AW3,AV3,IF(AW3=AX3,"tie",0)))</f>
        <v>Panther Soul (IRE)</v>
      </c>
      <c r="AZ3" s="14" t="str">
        <f ca="1">INDIRECT("'"&amp;A3&amp;"'!$B$75")</f>
        <v/>
      </c>
      <c r="BA3" s="14" t="str">
        <f ca="1">INDIRECT("'"&amp;A3&amp;"'!$B$76")</f>
        <v/>
      </c>
      <c r="BB3" s="14">
        <f ca="1">INDIRECT("'"&amp;A3&amp;"'!$F$72")</f>
        <v>-4.3000000000000007</v>
      </c>
      <c r="BC3" s="14">
        <f ca="1">INDIRECT("'"&amp;A3&amp;"'!$F$73")</f>
        <v>35</v>
      </c>
      <c r="BD3" s="14" t="str">
        <f ca="1">INDIRECT("'"&amp;A3&amp;"'!$B$92")</f>
        <v>No Lay</v>
      </c>
      <c r="BE3" s="14" t="str">
        <f ca="1">INDIRECT("'"&amp;A3&amp;"'!$F$92")</f>
        <v/>
      </c>
      <c r="BF3" s="14" t="str">
        <f ca="1">INDIRECT("'"&amp;A3&amp;"'!$G$92")</f>
        <v>"</v>
      </c>
      <c r="BG3" s="14">
        <f ca="1">INDIRECT("'"&amp;A3&amp;"'!$E$2")</f>
        <v>0</v>
      </c>
    </row>
    <row r="4" spans="1:59" s="6" customFormat="1">
      <c r="A4" s="14" t="str">
        <f>Sheets!D18</f>
        <v>1235 Galway</v>
      </c>
      <c r="B4" s="14" t="str">
        <f t="shared" ref="B4:B32" ca="1" si="0">INDIRECT("'"&amp;A4&amp;"'!$A$51")</f>
        <v>Galway</v>
      </c>
      <c r="C4" s="15">
        <f t="shared" ref="C4:C32" ca="1" si="1">INDIRECT("'"&amp;A4&amp;"'!$B$51")</f>
        <v>0.52430555555555558</v>
      </c>
      <c r="D4" s="16" t="str">
        <f t="shared" ref="D4:D32" ca="1" si="2">INDIRECT("'"&amp;A4&amp;"'!$B$53")</f>
        <v>Getaway Katie Mai (IRE)</v>
      </c>
      <c r="E4" s="17">
        <f t="shared" ref="E4:E32" ca="1" si="3">INDIRECT("'"&amp;A4&amp;"'!$G$53")</f>
        <v>0.1855400780617695</v>
      </c>
      <c r="F4" s="18">
        <f t="shared" ref="F4:F32" ca="1" si="4">INDIRECT("'"&amp;A4&amp;"'!$H$53")</f>
        <v>1.25</v>
      </c>
      <c r="G4" s="6" t="str">
        <f t="shared" ref="G4:G32" ca="1" si="5">INDIRECT("'"&amp;A4&amp;"'!$B$54")</f>
        <v>Tintangle (IRE)</v>
      </c>
      <c r="H4" s="8">
        <f t="shared" ref="H4:H32" ca="1" si="6">INDIRECT("'"&amp;A4&amp;"'!$H$54")</f>
        <v>3</v>
      </c>
      <c r="I4" s="16" t="str">
        <f t="shared" ref="I4:I32" ca="1" si="7">INDIRECT("'"&amp;A4&amp;"'!$B$55")</f>
        <v>Song Of The Sky</v>
      </c>
      <c r="J4" s="18">
        <f t="shared" ref="J4:J32" ca="1" si="8">INDIRECT("'"&amp;A4&amp;"'!$H$55")</f>
        <v>10</v>
      </c>
      <c r="K4" s="6" t="str">
        <f t="shared" ref="K4:K32" ca="1" si="9">INDIRECT("'"&amp;A4&amp;"'!$B$56")</f>
        <v>Getaway Katie Mai (IRE)</v>
      </c>
      <c r="L4" s="7">
        <f t="shared" ref="L4:L32" ca="1" si="10">INDIRECT("'"&amp;A4&amp;"'!$G$56")</f>
        <v>0.41696550751568873</v>
      </c>
      <c r="M4" s="8">
        <f t="shared" ref="M4:M32" ca="1" si="11">INDIRECT("'"&amp;A4&amp;"'!$H$56")</f>
        <v>1.25</v>
      </c>
      <c r="N4" s="16" t="str">
        <f t="shared" ref="N4:N32" ca="1" si="12">INDIRECT("'"&amp;A4&amp;"'!$B$57")</f>
        <v>Kilbarry Way (IRE)</v>
      </c>
      <c r="O4" s="17">
        <f t="shared" ref="O4:O32" ca="1" si="13">INDIRECT("'"&amp;A4&amp;"'!$G$57")</f>
        <v>0.17682516480574267</v>
      </c>
      <c r="P4" s="18">
        <f t="shared" ref="P4:P32" ca="1" si="14">INDIRECT("'"&amp;A4&amp;"'!$H$57")</f>
        <v>8</v>
      </c>
      <c r="Q4" s="6" t="str">
        <f t="shared" ref="Q4:Q32" ca="1" si="15">INDIRECT("'"&amp;A4&amp;"'!$B$58")</f>
        <v>Diamond Hill (IRE)</v>
      </c>
      <c r="R4" s="7">
        <f t="shared" ref="R4:R32" ca="1" si="16">INDIRECT("'"&amp;A4&amp;"'!$G$58")</f>
        <v>0.25107051406192848</v>
      </c>
      <c r="S4" s="8">
        <f t="shared" ref="S4:S32" ca="1" si="17">INDIRECT("'"&amp;A4&amp;"'!$H$58")</f>
        <v>7</v>
      </c>
      <c r="T4" s="16" t="str">
        <f t="shared" ref="T4:T32" ca="1" si="18">INDIRECT("'"&amp;A4&amp;"'!$B$59")</f>
        <v>Moskovite (IRE)</v>
      </c>
      <c r="U4" s="17">
        <f t="shared" ref="U4:U32" ca="1" si="19">INDIRECT("'"&amp;A4&amp;"'!$G$59")</f>
        <v>0.12509114477841682</v>
      </c>
      <c r="V4" s="18">
        <f t="shared" ref="V4:V32" ca="1" si="20">INDIRECT("'"&amp;A4&amp;"'!$H$59")</f>
        <v>12</v>
      </c>
      <c r="W4" s="6" t="str">
        <f t="shared" ref="W4:W32" ca="1" si="21">INDIRECT("'"&amp;A4&amp;"'!$B$60")</f>
        <v>Diamond Hill (IRE)</v>
      </c>
      <c r="X4" s="7">
        <f t="shared" ref="X4:X32" ca="1" si="22">INDIRECT("'"&amp;A4&amp;"'!$G$60")</f>
        <v>0.14508271320734512</v>
      </c>
      <c r="Y4" s="8">
        <f t="shared" ref="Y4:Y32" ca="1" si="23">INDIRECT("'"&amp;A4&amp;"'!$H$60")</f>
        <v>7</v>
      </c>
      <c r="Z4" s="16" t="str">
        <f t="shared" ref="Z4:Z32" ca="1" si="24">INDIRECT("'"&amp;A4&amp;"'!$B$61")</f>
        <v>Tintangle (IRE)</v>
      </c>
      <c r="AA4" s="17">
        <f t="shared" ref="AA4:AA32" ca="1" si="25">INDIRECT("'"&amp;A4&amp;"'!$G$61")</f>
        <v>3.9699524333503704E-2</v>
      </c>
      <c r="AB4" s="18">
        <f t="shared" ref="AB4:AB32" ca="1" si="26">INDIRECT("'"&amp;A4&amp;"'!$H$61")</f>
        <v>3</v>
      </c>
      <c r="AC4" s="6" t="str">
        <f t="shared" ref="AC4:AC32" ca="1" si="27">INDIRECT("'"&amp;A4&amp;"'!$B$64")</f>
        <v>Getaway Katie Mai (IRE)</v>
      </c>
      <c r="AD4" s="6" t="str">
        <f t="shared" ref="AD4:AD32" ca="1" si="28">IF(INDIRECT("'"&amp;A4&amp;"'!$B$65")=FALSE,"no selection",INDIRECT("'"&amp;A4&amp;"'!$B$65"))</f>
        <v>no selection</v>
      </c>
      <c r="AE4" s="6" t="str">
        <f t="shared" ref="AE4:AE32" ca="1" si="29">IF(INDIRECT("'"&amp;A4&amp;"'!$B$66")=FALSE,"no selection",INDIRECT("'"&amp;A4&amp;"'!$B$66"))</f>
        <v>no selection</v>
      </c>
      <c r="AF4" s="16" t="str">
        <f t="shared" ref="AF4:AF32" ca="1" si="30">INDIRECT("'"&amp;A4&amp;"'!$B$70")</f>
        <v>Getaway Katie Mai (IRE)</v>
      </c>
      <c r="AG4" s="16">
        <f t="shared" ref="AG4:AG32" ca="1" si="31">INDIRECT("'"&amp;A4&amp;"'!$C$70")</f>
        <v>1.25</v>
      </c>
      <c r="AH4" s="16" t="str">
        <f t="shared" ref="AH4:AH32" ca="1" si="32">INDIRECT("'"&amp;A4&amp;"'!$H$70")</f>
        <v>***</v>
      </c>
      <c r="AI4" s="6">
        <v>2</v>
      </c>
      <c r="AJ4" s="6">
        <f t="shared" ref="AJ4:AJ32" si="33">IF(AI4=1, AG4+1, -1)</f>
        <v>-1</v>
      </c>
      <c r="AK4" s="6">
        <f t="shared" ref="AK4:AK32" ca="1" si="34">IF(AI4&lt;4,(AG4/3)+1,-1)</f>
        <v>1.4166666666666667</v>
      </c>
      <c r="AL4" s="6">
        <f t="shared" ref="AL4:AL32" ca="1" si="35">INDIRECT("'"&amp;A4&amp;"'!$H$63")</f>
        <v>12</v>
      </c>
      <c r="AM4" s="6" t="str">
        <f t="shared" ref="AM4:AM32" ca="1" si="36">INDIRECT("'"&amp;A4&amp;"'!$G$64")</f>
        <v>GoBus.ie Mares Maiden Hurdle</v>
      </c>
      <c r="AN4" s="6" t="str">
        <f t="shared" ref="AN4:AN32" ca="1" si="37">INDIRECT("'"&amp;A4&amp;"'!$G$65")</f>
        <v xml:space="preserve">2m </v>
      </c>
      <c r="AO4" s="6">
        <f t="shared" ref="AO4:AO32" ca="1" si="38">INDIRECT("'"&amp;A4&amp;"'!$G$66")</f>
        <v>7632</v>
      </c>
      <c r="AP4" s="6" t="str">
        <f t="shared" ref="AP4:AP32" ca="1" si="39">INDIRECT("'"&amp;A4&amp;"'!$G$67")</f>
        <v>Yielding</v>
      </c>
      <c r="AQ4" s="6" t="str">
        <f t="shared" ref="AQ4:AQ32" ca="1" si="40">INDIRECT("'"&amp;A4&amp;"'!$G$68")</f>
        <v>Non Handicap</v>
      </c>
      <c r="AR4" s="6" t="str">
        <f t="shared" ref="AR4:AR32" ca="1" si="41">IF(AQ4="Handicap", INDIRECT("'"&amp;A4&amp;"'!$AG$52"), "")</f>
        <v/>
      </c>
      <c r="AS4" s="6" t="b">
        <f t="shared" ref="AS4:AS32" ca="1" si="42">INDIRECT("'"&amp;A4&amp;"'!$C$63")</f>
        <v>0</v>
      </c>
      <c r="AT4" s="6" t="b">
        <f t="shared" ref="AT4:AT32" ca="1" si="43">INDIRECT("'"&amp;A4&amp;"'!$D$63")</f>
        <v>0</v>
      </c>
      <c r="AU4" s="6" t="str">
        <f t="shared" ref="AU4:AU19" ca="1" si="44">D4</f>
        <v>Getaway Katie Mai (IRE)</v>
      </c>
      <c r="AV4" s="6" t="str">
        <f t="shared" ref="AV4:AV19" ca="1" si="45">G4</f>
        <v>Tintangle (IRE)</v>
      </c>
      <c r="AW4" s="6">
        <f ca="1">INDEX(INDIRECT("'"&amp;A4&amp;"'!$V$52:$V$92"),MATCH(AU4,INDIRECT("'"&amp;A4&amp;"'!$S$52:$S$92"),0))</f>
        <v>59</v>
      </c>
      <c r="AX4" s="6">
        <f ca="1">INDEX(INDIRECT("'"&amp;$A4&amp;"'!$V$52:$V$92"),MATCH(AV4,INDIRECT("'"&amp;$A4&amp;"'!$S$52:$S$92"),0))</f>
        <v>71</v>
      </c>
      <c r="AY4" s="6" t="str">
        <f t="shared" ref="AY4:AY16" ca="1" si="46">IF(AW4&gt;AX4,AU4,IF(AX4&gt;AW4,AV4,IF(AW4=AX4,"tie",0)))</f>
        <v>Tintangle (IRE)</v>
      </c>
      <c r="AZ4" s="14" t="str">
        <f t="shared" ref="AZ4:AZ32" ca="1" si="47">INDIRECT("'"&amp;A4&amp;"'!$B$75")</f>
        <v/>
      </c>
      <c r="BA4" s="14" t="str">
        <f t="shared" ref="BA4:BA32" ca="1" si="48">INDIRECT("'"&amp;A4&amp;"'!$B$76")</f>
        <v/>
      </c>
      <c r="BB4" s="14">
        <f t="shared" ref="BB4:BB32" ca="1" si="49">INDIRECT("'"&amp;A4&amp;"'!$F$72")</f>
        <v>2.5</v>
      </c>
      <c r="BC4" s="14">
        <f t="shared" ref="BC4:BC32" ca="1" si="50">INDIRECT("'"&amp;A4&amp;"'!$F$73")</f>
        <v>20</v>
      </c>
      <c r="BD4" s="14" t="str">
        <f t="shared" ref="BD4:BD32" ca="1" si="51">INDIRECT("'"&amp;A4&amp;"'!$B$92")</f>
        <v>No Lay</v>
      </c>
      <c r="BE4" s="14" t="str">
        <f t="shared" ref="BE4:BE32" ca="1" si="52">INDIRECT("'"&amp;A4&amp;"'!$F$92")</f>
        <v>*</v>
      </c>
      <c r="BF4" s="14" t="str">
        <f t="shared" ref="BF4:BF32" ca="1" si="53">INDIRECT("'"&amp;A4&amp;"'!$G$92")</f>
        <v>"</v>
      </c>
      <c r="BG4" s="14">
        <f t="shared" ref="BG4:BG32" ca="1" si="54">INDIRECT("'"&amp;A4&amp;"'!$E$2")</f>
        <v>0</v>
      </c>
    </row>
    <row r="5" spans="1:59" s="6" customFormat="1">
      <c r="A5" s="14" t="str">
        <f>Sheets!D19</f>
        <v>1240 Aintree</v>
      </c>
      <c r="B5" s="14" t="str">
        <f t="shared" ca="1" si="0"/>
        <v>Aintree</v>
      </c>
      <c r="C5" s="15">
        <f t="shared" ca="1" si="1"/>
        <v>0.52777777777777779</v>
      </c>
      <c r="D5" s="16" t="str">
        <f t="shared" ca="1" si="2"/>
        <v>Aye Aye Charlie</v>
      </c>
      <c r="E5" s="17">
        <f t="shared" ca="1" si="3"/>
        <v>0.33826335361661697</v>
      </c>
      <c r="F5" s="18">
        <f t="shared" ca="1" si="4"/>
        <v>0.62</v>
      </c>
      <c r="G5" s="6" t="str">
        <f t="shared" ca="1" si="5"/>
        <v>Fortunes Hiding (IRE)</v>
      </c>
      <c r="H5" s="8">
        <f t="shared" ca="1" si="6"/>
        <v>12</v>
      </c>
      <c r="I5" s="16" t="str">
        <f t="shared" ca="1" si="7"/>
        <v>Stoney Mountain (IRE)</v>
      </c>
      <c r="J5" s="18">
        <f t="shared" ca="1" si="8"/>
        <v>6</v>
      </c>
      <c r="K5" s="6" t="str">
        <f t="shared" ca="1" si="9"/>
        <v>Aye Aye Charlie</v>
      </c>
      <c r="L5" s="7">
        <f t="shared" ca="1" si="10"/>
        <v>0.45496510004653323</v>
      </c>
      <c r="M5" s="8">
        <f t="shared" ca="1" si="11"/>
        <v>0.62</v>
      </c>
      <c r="N5" s="16" t="str">
        <f t="shared" ca="1" si="12"/>
        <v>Aye Aye Charlie</v>
      </c>
      <c r="O5" s="17">
        <f t="shared" ca="1" si="13"/>
        <v>0.19458867300537414</v>
      </c>
      <c r="P5" s="18">
        <f t="shared" ca="1" si="14"/>
        <v>0.62</v>
      </c>
      <c r="Q5" s="6" t="str">
        <f t="shared" ca="1" si="15"/>
        <v>Stoney Mountain (IRE)</v>
      </c>
      <c r="R5" s="7">
        <f t="shared" ca="1" si="16"/>
        <v>0.33358742816934445</v>
      </c>
      <c r="S5" s="8">
        <f t="shared" ca="1" si="17"/>
        <v>6</v>
      </c>
      <c r="T5" s="16" t="str">
        <f t="shared" ca="1" si="18"/>
        <v>Easter Eric</v>
      </c>
      <c r="U5" s="17">
        <f t="shared" ca="1" si="19"/>
        <v>0.28650269946010798</v>
      </c>
      <c r="V5" s="18">
        <f t="shared" ca="1" si="20"/>
        <v>12</v>
      </c>
      <c r="W5" s="6" t="str">
        <f t="shared" ca="1" si="21"/>
        <v>Stoney Mountain (IRE)</v>
      </c>
      <c r="X5" s="7">
        <f t="shared" ca="1" si="22"/>
        <v>0.28206180864408709</v>
      </c>
      <c r="Y5" s="8">
        <f t="shared" ca="1" si="23"/>
        <v>6</v>
      </c>
      <c r="Z5" s="16" t="str">
        <f t="shared" ca="1" si="24"/>
        <v>Fortunes Hiding (IRE)</v>
      </c>
      <c r="AA5" s="17">
        <f t="shared" ca="1" si="25"/>
        <v>0.61735137424488973</v>
      </c>
      <c r="AB5" s="18">
        <f t="shared" ca="1" si="26"/>
        <v>12</v>
      </c>
      <c r="AC5" s="6" t="str">
        <f t="shared" ca="1" si="27"/>
        <v>Aye Aye Charlie</v>
      </c>
      <c r="AD5" s="6" t="str">
        <f t="shared" ca="1" si="28"/>
        <v>Stoney Mountain (IRE)</v>
      </c>
      <c r="AE5" s="6" t="str">
        <f t="shared" ca="1" si="29"/>
        <v>no selection</v>
      </c>
      <c r="AF5" s="16" t="str">
        <f t="shared" ca="1" si="30"/>
        <v>Aye Aye Charlie</v>
      </c>
      <c r="AG5" s="16">
        <f t="shared" ca="1" si="31"/>
        <v>0.62</v>
      </c>
      <c r="AH5" s="16" t="str">
        <f t="shared" ca="1" si="32"/>
        <v>***</v>
      </c>
      <c r="AI5" s="6">
        <v>3</v>
      </c>
      <c r="AJ5" s="6">
        <f t="shared" si="33"/>
        <v>-1</v>
      </c>
      <c r="AK5" s="6">
        <f t="shared" ca="1" si="34"/>
        <v>1.2066666666666666</v>
      </c>
      <c r="AL5" s="6">
        <f t="shared" ca="1" si="35"/>
        <v>7</v>
      </c>
      <c r="AM5" s="6" t="str">
        <f t="shared" ca="1" si="36"/>
        <v>Countryside Raceday Maiden Hurdle</v>
      </c>
      <c r="AN5" s="6" t="str">
        <f t="shared" ca="1" si="37"/>
        <v xml:space="preserve">2m4f </v>
      </c>
      <c r="AO5" s="6">
        <f t="shared" ca="1" si="38"/>
        <v>5198</v>
      </c>
      <c r="AP5" s="6" t="str">
        <f t="shared" ca="1" si="39"/>
        <v>Good</v>
      </c>
      <c r="AQ5" s="6" t="str">
        <f t="shared" ca="1" si="40"/>
        <v>Non Handicap</v>
      </c>
      <c r="AR5" s="6" t="str">
        <f t="shared" ca="1" si="41"/>
        <v/>
      </c>
      <c r="AS5" s="6" t="b">
        <f t="shared" ca="1" si="42"/>
        <v>0</v>
      </c>
      <c r="AT5" s="6" t="b">
        <f t="shared" ca="1" si="43"/>
        <v>0</v>
      </c>
      <c r="AU5" s="6" t="str">
        <f t="shared" ca="1" si="44"/>
        <v>Aye Aye Charlie</v>
      </c>
      <c r="AV5" s="6" t="str">
        <f t="shared" ca="1" si="45"/>
        <v>Fortunes Hiding (IRE)</v>
      </c>
      <c r="AW5" s="6">
        <f t="shared" ref="AW5:AW15" ca="1" si="55">INDEX(INDIRECT("'"&amp;A5&amp;"'!$V$52:$V$92"),MATCH(AU5,INDIRECT("'"&amp;A5&amp;"'!$S$52:$S$92"),0))</f>
        <v>43</v>
      </c>
      <c r="AX5" s="6">
        <f t="shared" ref="AX5:AX15" ca="1" si="56">INDEX(INDIRECT("'"&amp;$A5&amp;"'!$V$52:$V$92"),MATCH(AV5,INDIRECT("'"&amp;$A5&amp;"'!$S$52:$S$92"),0))</f>
        <v>40</v>
      </c>
      <c r="AY5" s="6" t="str">
        <f t="shared" ca="1" si="46"/>
        <v>Aye Aye Charlie</v>
      </c>
      <c r="AZ5" s="14" t="str">
        <f t="shared" ca="1" si="47"/>
        <v/>
      </c>
      <c r="BA5" s="14" t="str">
        <f t="shared" ca="1" si="48"/>
        <v/>
      </c>
      <c r="BB5" s="14">
        <f t="shared" ca="1" si="49"/>
        <v>-3.8</v>
      </c>
      <c r="BC5" s="14">
        <f t="shared" ca="1" si="50"/>
        <v>110</v>
      </c>
      <c r="BD5" s="14" t="str">
        <f t="shared" ca="1" si="51"/>
        <v>No Lay</v>
      </c>
      <c r="BE5" s="14" t="str">
        <f t="shared" ca="1" si="52"/>
        <v>**</v>
      </c>
      <c r="BF5" s="14" t="str">
        <f t="shared" ca="1" si="53"/>
        <v>"</v>
      </c>
      <c r="BG5" s="14" t="str">
        <f t="shared" ca="1" si="54"/>
        <v>Class 4</v>
      </c>
    </row>
    <row r="6" spans="1:59" s="6" customFormat="1">
      <c r="A6" s="14" t="str">
        <f>Sheets!D20</f>
        <v>1250 Wexford</v>
      </c>
      <c r="B6" s="14" t="str">
        <f t="shared" ca="1" si="0"/>
        <v>Wexford</v>
      </c>
      <c r="C6" s="15">
        <f t="shared" ca="1" si="1"/>
        <v>0.53472222222222221</v>
      </c>
      <c r="D6" s="16" t="str">
        <f t="shared" ca="1" si="2"/>
        <v>Sapphire Lady (IRE)</v>
      </c>
      <c r="E6" s="17">
        <f t="shared" ca="1" si="3"/>
        <v>7.2638599796411435E-2</v>
      </c>
      <c r="F6" s="18">
        <f t="shared" ca="1" si="4"/>
        <v>1.1000000000000001</v>
      </c>
      <c r="G6" s="6" t="str">
        <f t="shared" ca="1" si="5"/>
        <v>Fiveaftermidnight (IRE)</v>
      </c>
      <c r="H6" s="8">
        <f t="shared" ca="1" si="6"/>
        <v>6.5</v>
      </c>
      <c r="I6" s="16" t="str">
        <f t="shared" ca="1" si="7"/>
        <v>Chambord Du Lys (FR)</v>
      </c>
      <c r="J6" s="18">
        <f t="shared" ca="1" si="8"/>
        <v>1.2</v>
      </c>
      <c r="K6" s="6" t="str">
        <f t="shared" ca="1" si="9"/>
        <v>Fiveaftermidnight (IRE)</v>
      </c>
      <c r="L6" s="7">
        <f t="shared" ca="1" si="10"/>
        <v>0.25652794865929279</v>
      </c>
      <c r="M6" s="8">
        <f t="shared" ca="1" si="11"/>
        <v>6.5</v>
      </c>
      <c r="N6" s="16" t="str">
        <f t="shared" ca="1" si="12"/>
        <v>Sapphire Lady (IRE)</v>
      </c>
      <c r="O6" s="17">
        <f t="shared" ca="1" si="13"/>
        <v>0.11225359564212091</v>
      </c>
      <c r="P6" s="18">
        <f t="shared" ca="1" si="14"/>
        <v>1.1000000000000001</v>
      </c>
      <c r="Q6" s="6" t="str">
        <f t="shared" ca="1" si="15"/>
        <v>Sapphire Lady (IRE)</v>
      </c>
      <c r="R6" s="7">
        <f t="shared" ca="1" si="16"/>
        <v>8.7662337662337622E-2</v>
      </c>
      <c r="S6" s="8">
        <f t="shared" ca="1" si="17"/>
        <v>1.1000000000000001</v>
      </c>
      <c r="T6" s="16" t="str">
        <f t="shared" ca="1" si="18"/>
        <v>Chambord Du Lys (FR)</v>
      </c>
      <c r="U6" s="17">
        <f t="shared" ca="1" si="19"/>
        <v>0.12675296655879181</v>
      </c>
      <c r="V6" s="18">
        <f t="shared" ca="1" si="20"/>
        <v>1.2</v>
      </c>
      <c r="W6" s="6" t="str">
        <f t="shared" ca="1" si="21"/>
        <v>Sapphire Lady (IRE)</v>
      </c>
      <c r="X6" s="7">
        <f t="shared" ca="1" si="22"/>
        <v>0.41746345883306712</v>
      </c>
      <c r="Y6" s="8">
        <f t="shared" ca="1" si="23"/>
        <v>1.1000000000000001</v>
      </c>
      <c r="Z6" s="16" t="str">
        <f t="shared" ca="1" si="24"/>
        <v>Sapphire Lady (IRE)</v>
      </c>
      <c r="AA6" s="17">
        <f t="shared" ca="1" si="25"/>
        <v>3.2898032345669644E-3</v>
      </c>
      <c r="AB6" s="18">
        <f t="shared" ca="1" si="26"/>
        <v>1.1000000000000001</v>
      </c>
      <c r="AC6" s="6" t="str">
        <f t="shared" ca="1" si="27"/>
        <v>Sapphire Lady (IRE)</v>
      </c>
      <c r="AD6" s="6" t="str">
        <f t="shared" ca="1" si="28"/>
        <v>no selection</v>
      </c>
      <c r="AE6" s="6" t="str">
        <f t="shared" ca="1" si="29"/>
        <v>no selection</v>
      </c>
      <c r="AF6" s="16" t="str">
        <f t="shared" ca="1" si="30"/>
        <v>Sapphire Lady (IRE)</v>
      </c>
      <c r="AG6" s="16">
        <f t="shared" ca="1" si="31"/>
        <v>1.1000000000000001</v>
      </c>
      <c r="AH6" s="16" t="str">
        <f t="shared" ca="1" si="32"/>
        <v>****</v>
      </c>
      <c r="AI6" s="6">
        <v>4</v>
      </c>
      <c r="AJ6" s="6">
        <f t="shared" si="33"/>
        <v>-1</v>
      </c>
      <c r="AK6" s="6">
        <f t="shared" si="34"/>
        <v>-1</v>
      </c>
      <c r="AL6" s="6">
        <f t="shared" ca="1" si="35"/>
        <v>6</v>
      </c>
      <c r="AM6" s="6" t="str">
        <f t="shared" ca="1" si="36"/>
        <v>Casey Tarmacadam Mares Hurdle</v>
      </c>
      <c r="AN6" s="6" t="str">
        <f t="shared" ca="1" si="37"/>
        <v xml:space="preserve">2m4f </v>
      </c>
      <c r="AO6" s="6">
        <f t="shared" ca="1" si="38"/>
        <v>6814</v>
      </c>
      <c r="AP6" s="6" t="str">
        <f t="shared" ca="1" si="39"/>
        <v>Good</v>
      </c>
      <c r="AQ6" s="6" t="str">
        <f t="shared" ca="1" si="40"/>
        <v>Non Handicap</v>
      </c>
      <c r="AR6" s="6" t="str">
        <f t="shared" ca="1" si="41"/>
        <v/>
      </c>
      <c r="AS6" s="6" t="b">
        <f t="shared" ca="1" si="42"/>
        <v>0</v>
      </c>
      <c r="AT6" s="6" t="b">
        <f t="shared" ca="1" si="43"/>
        <v>0</v>
      </c>
      <c r="AU6" s="6" t="str">
        <f t="shared" ca="1" si="44"/>
        <v>Sapphire Lady (IRE)</v>
      </c>
      <c r="AV6" s="6" t="str">
        <f t="shared" ca="1" si="45"/>
        <v>Fiveaftermidnight (IRE)</v>
      </c>
      <c r="AW6" s="6">
        <f t="shared" ca="1" si="55"/>
        <v>42</v>
      </c>
      <c r="AX6" s="6">
        <f t="shared" ca="1" si="56"/>
        <v>30</v>
      </c>
      <c r="AY6" s="6" t="str">
        <f t="shared" ca="1" si="46"/>
        <v>Sapphire Lady (IRE)</v>
      </c>
      <c r="AZ6" s="14" t="str">
        <f t="shared" ca="1" si="47"/>
        <v/>
      </c>
      <c r="BA6" s="14" t="str">
        <f t="shared" ca="1" si="48"/>
        <v/>
      </c>
      <c r="BB6" s="14">
        <f t="shared" ca="1" si="49"/>
        <v>1</v>
      </c>
      <c r="BC6" s="14">
        <f t="shared" ca="1" si="50"/>
        <v>55</v>
      </c>
      <c r="BD6" s="14" t="str">
        <f t="shared" ca="1" si="51"/>
        <v>No Lay</v>
      </c>
      <c r="BE6" s="14" t="str">
        <f t="shared" ca="1" si="52"/>
        <v>*</v>
      </c>
      <c r="BF6" s="14" t="str">
        <f t="shared" ca="1" si="53"/>
        <v>"</v>
      </c>
      <c r="BG6" s="14">
        <f t="shared" ca="1" si="54"/>
        <v>0</v>
      </c>
    </row>
    <row r="7" spans="1:59" s="6" customFormat="1">
      <c r="A7" s="14" t="str">
        <f>Sheets!D21</f>
        <v>1300 Wincanton</v>
      </c>
      <c r="B7" s="14" t="str">
        <f t="shared" ca="1" si="0"/>
        <v>Wincanton</v>
      </c>
      <c r="C7" s="15">
        <f t="shared" ca="1" si="1"/>
        <v>0.54166666666666663</v>
      </c>
      <c r="D7" s="16" t="str">
        <f t="shared" ca="1" si="2"/>
        <v>Arty Campbell (IRE)</v>
      </c>
      <c r="E7" s="17">
        <f t="shared" ca="1" si="3"/>
        <v>7.626143872290753E-4</v>
      </c>
      <c r="F7" s="18">
        <f t="shared" ca="1" si="4"/>
        <v>1.88</v>
      </c>
      <c r="G7" s="6" t="str">
        <f t="shared" ca="1" si="5"/>
        <v>Guard Of Honour (IRE)</v>
      </c>
      <c r="H7" s="8">
        <f t="shared" ca="1" si="6"/>
        <v>0</v>
      </c>
      <c r="I7" s="16" t="str">
        <f t="shared" ca="1" si="7"/>
        <v>Cahill (IRE)</v>
      </c>
      <c r="J7" s="18">
        <f t="shared" ca="1" si="8"/>
        <v>3.33</v>
      </c>
      <c r="K7" s="6" t="str">
        <f t="shared" ca="1" si="9"/>
        <v>Guard Of Honour (IRE)</v>
      </c>
      <c r="L7" s="7">
        <f t="shared" ca="1" si="10"/>
        <v>9.8666666666666708E-2</v>
      </c>
      <c r="M7" s="8">
        <f t="shared" ca="1" si="11"/>
        <v>0</v>
      </c>
      <c r="N7" s="16" t="str">
        <f t="shared" ca="1" si="12"/>
        <v>Guard Of Honour (IRE)</v>
      </c>
      <c r="O7" s="17">
        <f t="shared" ca="1" si="13"/>
        <v>4.7533591437030197E-2</v>
      </c>
      <c r="P7" s="18">
        <f t="shared" ca="1" si="14"/>
        <v>0</v>
      </c>
      <c r="Q7" s="6" t="str">
        <f t="shared" ca="1" si="15"/>
        <v>Bubble Oclock (IRE)</v>
      </c>
      <c r="R7" s="7">
        <f t="shared" ca="1" si="16"/>
        <v>0.38388073030363173</v>
      </c>
      <c r="S7" s="8">
        <f t="shared" ca="1" si="17"/>
        <v>1.5</v>
      </c>
      <c r="T7" s="16" t="str">
        <f t="shared" ca="1" si="18"/>
        <v>Bubble Oclock (IRE)</v>
      </c>
      <c r="U7" s="17">
        <f t="shared" ca="1" si="19"/>
        <v>0.21864774127746375</v>
      </c>
      <c r="V7" s="18">
        <f t="shared" ca="1" si="20"/>
        <v>1.5</v>
      </c>
      <c r="W7" s="6" t="str">
        <f t="shared" ca="1" si="21"/>
        <v>Bubble Oclock (IRE)</v>
      </c>
      <c r="X7" s="7">
        <f t="shared" ca="1" si="22"/>
        <v>6.6979522184300269E-2</v>
      </c>
      <c r="Y7" s="8">
        <f t="shared" ca="1" si="23"/>
        <v>1.5</v>
      </c>
      <c r="Z7" s="16" t="str">
        <f t="shared" ca="1" si="24"/>
        <v>Arty Campbell (IRE)</v>
      </c>
      <c r="AA7" s="17">
        <f t="shared" ca="1" si="25"/>
        <v>0.29481685412547137</v>
      </c>
      <c r="AB7" s="18">
        <f t="shared" ca="1" si="26"/>
        <v>1.88</v>
      </c>
      <c r="AC7" s="6" t="str">
        <f t="shared" ca="1" si="27"/>
        <v>Bubble Oclock (IRE)</v>
      </c>
      <c r="AD7" s="6" t="str">
        <f t="shared" ca="1" si="28"/>
        <v>Bubble Oclock (IRE)</v>
      </c>
      <c r="AE7" s="6" t="str">
        <f t="shared" ca="1" si="29"/>
        <v>no selection</v>
      </c>
      <c r="AF7" s="16" t="str">
        <f t="shared" ca="1" si="30"/>
        <v>Bubble Oclock (IRE)</v>
      </c>
      <c r="AG7" s="16">
        <f t="shared" ca="1" si="31"/>
        <v>1.5</v>
      </c>
      <c r="AH7" s="16" t="str">
        <f t="shared" ca="1" si="32"/>
        <v>**</v>
      </c>
      <c r="AI7" s="6">
        <v>5</v>
      </c>
      <c r="AJ7" s="6">
        <f t="shared" si="33"/>
        <v>-1</v>
      </c>
      <c r="AK7" s="6">
        <f t="shared" si="34"/>
        <v>-1</v>
      </c>
      <c r="AL7" s="6">
        <f t="shared" ca="1" si="35"/>
        <v>6</v>
      </c>
      <c r="AM7" s="6" t="str">
        <f t="shared" ca="1" si="36"/>
        <v>betbright.com Handicap Hurdle</v>
      </c>
      <c r="AN7" s="6" t="str">
        <f t="shared" ca="1" si="37"/>
        <v xml:space="preserve">2m5½f </v>
      </c>
      <c r="AO7" s="6">
        <f t="shared" ca="1" si="38"/>
        <v>6498</v>
      </c>
      <c r="AP7" s="6" t="str">
        <f t="shared" ca="1" si="39"/>
        <v>Good To Firm</v>
      </c>
      <c r="AQ7" s="6" t="str">
        <f t="shared" ca="1" si="40"/>
        <v>Handicap</v>
      </c>
      <c r="AR7" s="6" t="str">
        <f t="shared" ca="1" si="41"/>
        <v>Cahill (IRE)</v>
      </c>
      <c r="AS7" s="6" t="str">
        <f t="shared" ca="1" si="42"/>
        <v>Cahill (IRE)</v>
      </c>
      <c r="AT7" s="6" t="str">
        <f t="shared" ca="1" si="43"/>
        <v>Arty Campbell (IRE)</v>
      </c>
      <c r="AU7" s="6" t="str">
        <f t="shared" ca="1" si="44"/>
        <v>Arty Campbell (IRE)</v>
      </c>
      <c r="AV7" s="6" t="str">
        <f t="shared" ca="1" si="45"/>
        <v>Guard Of Honour (IRE)</v>
      </c>
      <c r="AW7" s="6">
        <f t="shared" ca="1" si="55"/>
        <v>34</v>
      </c>
      <c r="AX7" s="6">
        <f t="shared" ca="1" si="56"/>
        <v>31</v>
      </c>
      <c r="AY7" s="6" t="str">
        <f t="shared" ca="1" si="46"/>
        <v>Arty Campbell (IRE)</v>
      </c>
      <c r="AZ7" s="14" t="str">
        <f t="shared" ca="1" si="47"/>
        <v/>
      </c>
      <c r="BA7" s="14" t="str">
        <f t="shared" ca="1" si="48"/>
        <v/>
      </c>
      <c r="BB7" s="14">
        <f t="shared" ca="1" si="49"/>
        <v>8.7999999999999972</v>
      </c>
      <c r="BC7" s="14">
        <f t="shared" ca="1" si="50"/>
        <v>-10</v>
      </c>
      <c r="BD7" s="14" t="str">
        <f t="shared" ca="1" si="51"/>
        <v>No Lay</v>
      </c>
      <c r="BE7" s="14" t="str">
        <f t="shared" ca="1" si="52"/>
        <v>****</v>
      </c>
      <c r="BF7" s="14" t="str">
        <f t="shared" ca="1" si="53"/>
        <v>"</v>
      </c>
      <c r="BG7" s="14" t="str">
        <f t="shared" ca="1" si="54"/>
        <v>Class 4</v>
      </c>
    </row>
    <row r="8" spans="1:59" s="6" customFormat="1">
      <c r="A8" s="14" t="str">
        <f>Sheets!D22</f>
        <v>1305 Galway</v>
      </c>
      <c r="B8" s="14" t="str">
        <f t="shared" ca="1" si="0"/>
        <v>Galway</v>
      </c>
      <c r="C8" s="15">
        <f t="shared" ca="1" si="1"/>
        <v>0.54513888888888895</v>
      </c>
      <c r="D8" s="16" t="str">
        <f t="shared" ca="1" si="2"/>
        <v>Blow By Blow (IRE)</v>
      </c>
      <c r="E8" s="17">
        <f t="shared" ca="1" si="3"/>
        <v>0.24832886582517205</v>
      </c>
      <c r="F8" s="18">
        <f t="shared" ca="1" si="4"/>
        <v>0.8</v>
      </c>
      <c r="G8" s="6" t="str">
        <f t="shared" ca="1" si="5"/>
        <v>Dorans River (IRE)</v>
      </c>
      <c r="H8" s="8">
        <f t="shared" ca="1" si="6"/>
        <v>6</v>
      </c>
      <c r="I8" s="16" t="str">
        <f t="shared" ca="1" si="7"/>
        <v>Returntovendor (IRE)</v>
      </c>
      <c r="J8" s="18">
        <f t="shared" ca="1" si="8"/>
        <v>12</v>
      </c>
      <c r="K8" s="6" t="str">
        <f t="shared" ca="1" si="9"/>
        <v>Blow By Blow (IRE)</v>
      </c>
      <c r="L8" s="7">
        <f t="shared" ca="1" si="10"/>
        <v>0.37415232853380442</v>
      </c>
      <c r="M8" s="8">
        <f t="shared" ca="1" si="11"/>
        <v>0.8</v>
      </c>
      <c r="N8" s="16" t="str">
        <f t="shared" ca="1" si="12"/>
        <v>Blow By Blow (IRE)</v>
      </c>
      <c r="O8" s="17">
        <f t="shared" ca="1" si="13"/>
        <v>8.5149962061437212E-2</v>
      </c>
      <c r="P8" s="18">
        <f t="shared" ca="1" si="14"/>
        <v>0.8</v>
      </c>
      <c r="Q8" s="6" t="str">
        <f t="shared" ca="1" si="15"/>
        <v>Blow By Blow (IRE)</v>
      </c>
      <c r="R8" s="7">
        <f t="shared" ca="1" si="16"/>
        <v>0.19092130002686006</v>
      </c>
      <c r="S8" s="8">
        <f t="shared" ca="1" si="17"/>
        <v>0.8</v>
      </c>
      <c r="T8" s="16" t="str">
        <f t="shared" ca="1" si="18"/>
        <v>Mon Lino (FR)</v>
      </c>
      <c r="U8" s="17">
        <f t="shared" ca="1" si="19"/>
        <v>0.11023355522960625</v>
      </c>
      <c r="V8" s="18">
        <f t="shared" ca="1" si="20"/>
        <v>16</v>
      </c>
      <c r="W8" s="6" t="str">
        <f t="shared" ca="1" si="21"/>
        <v>Blow By Blow (IRE)</v>
      </c>
      <c r="X8" s="7">
        <f t="shared" ca="1" si="22"/>
        <v>3.5203867171080219E-2</v>
      </c>
      <c r="Y8" s="8">
        <f t="shared" ca="1" si="23"/>
        <v>0.8</v>
      </c>
      <c r="Z8" s="16" t="str">
        <f t="shared" ca="1" si="24"/>
        <v>Blow By Blow (IRE)</v>
      </c>
      <c r="AA8" s="17">
        <f t="shared" ca="1" si="25"/>
        <v>0.14351280035930833</v>
      </c>
      <c r="AB8" s="18">
        <f t="shared" ca="1" si="26"/>
        <v>0.8</v>
      </c>
      <c r="AC8" s="6" t="str">
        <f t="shared" ca="1" si="27"/>
        <v>Blow By Blow (IRE)</v>
      </c>
      <c r="AD8" s="6" t="str">
        <f t="shared" ca="1" si="28"/>
        <v>no selection</v>
      </c>
      <c r="AE8" s="6" t="str">
        <f t="shared" ca="1" si="29"/>
        <v>Blow By Blow (IRE)</v>
      </c>
      <c r="AF8" s="16" t="str">
        <f t="shared" ca="1" si="30"/>
        <v>Blow By Blow (IRE)</v>
      </c>
      <c r="AG8" s="16">
        <f t="shared" ca="1" si="31"/>
        <v>0.8</v>
      </c>
      <c r="AH8" s="16" t="str">
        <f t="shared" ca="1" si="32"/>
        <v>*****</v>
      </c>
      <c r="AI8" s="6">
        <v>6</v>
      </c>
      <c r="AJ8" s="6">
        <f t="shared" si="33"/>
        <v>-1</v>
      </c>
      <c r="AK8" s="6">
        <f t="shared" si="34"/>
        <v>-1</v>
      </c>
      <c r="AL8" s="6">
        <f t="shared" ca="1" si="35"/>
        <v>9</v>
      </c>
      <c r="AM8" s="6" t="str">
        <f t="shared" ca="1" si="36"/>
        <v>W.B. Gavin &amp; Co. Irish EBF Beginners Chase</v>
      </c>
      <c r="AN8" s="6" t="str">
        <f t="shared" ca="1" si="37"/>
        <v xml:space="preserve">2m6½f </v>
      </c>
      <c r="AO8" s="6">
        <f t="shared" ca="1" si="38"/>
        <v>10358</v>
      </c>
      <c r="AP8" s="6" t="str">
        <f t="shared" ca="1" si="39"/>
        <v>Yielding</v>
      </c>
      <c r="AQ8" s="6" t="str">
        <f t="shared" ca="1" si="40"/>
        <v>Non Handicap</v>
      </c>
      <c r="AR8" s="6" t="str">
        <f t="shared" ca="1" si="41"/>
        <v/>
      </c>
      <c r="AS8" s="6" t="b">
        <f t="shared" ca="1" si="42"/>
        <v>0</v>
      </c>
      <c r="AT8" s="6" t="b">
        <f t="shared" ca="1" si="43"/>
        <v>0</v>
      </c>
      <c r="AU8" s="6" t="str">
        <f t="shared" ca="1" si="44"/>
        <v>Blow By Blow (IRE)</v>
      </c>
      <c r="AV8" s="6" t="str">
        <f t="shared" ca="1" si="45"/>
        <v>Dorans River (IRE)</v>
      </c>
      <c r="AW8" s="6">
        <f t="shared" ca="1" si="55"/>
        <v>71</v>
      </c>
      <c r="AX8" s="6">
        <f t="shared" ca="1" si="56"/>
        <v>44</v>
      </c>
      <c r="AY8" s="6" t="str">
        <f t="shared" ca="1" si="46"/>
        <v>Blow By Blow (IRE)</v>
      </c>
      <c r="AZ8" s="14" t="str">
        <f t="shared" ca="1" si="47"/>
        <v/>
      </c>
      <c r="BA8" s="14" t="str">
        <f t="shared" ca="1" si="48"/>
        <v/>
      </c>
      <c r="BB8" s="14">
        <f t="shared" ca="1" si="49"/>
        <v>-2</v>
      </c>
      <c r="BC8" s="14">
        <f t="shared" ca="1" si="50"/>
        <v>50</v>
      </c>
      <c r="BD8" s="14" t="str">
        <f t="shared" ca="1" si="51"/>
        <v>No Lay</v>
      </c>
      <c r="BE8" s="14" t="str">
        <f t="shared" ca="1" si="52"/>
        <v/>
      </c>
      <c r="BF8" s="14" t="str">
        <f t="shared" ca="1" si="53"/>
        <v>"</v>
      </c>
      <c r="BG8" s="14">
        <f t="shared" ca="1" si="54"/>
        <v>0</v>
      </c>
    </row>
    <row r="9" spans="1:59" s="6" customFormat="1">
      <c r="A9" s="14" t="str">
        <f>Sheets!D23</f>
        <v>1315 Aintree</v>
      </c>
      <c r="B9" s="14" t="str">
        <f t="shared" ca="1" si="0"/>
        <v>Aintree</v>
      </c>
      <c r="C9" s="15">
        <f t="shared" ca="1" si="1"/>
        <v>0.55208333333333337</v>
      </c>
      <c r="D9" s="16" t="str">
        <f t="shared" ca="1" si="2"/>
        <v>Settimo Milanese (IRE)</v>
      </c>
      <c r="E9" s="17">
        <f t="shared" ca="1" si="3"/>
        <v>4.1621671945156063E-2</v>
      </c>
      <c r="F9" s="18">
        <f t="shared" ca="1" si="4"/>
        <v>7</v>
      </c>
      <c r="G9" s="6" t="str">
        <f t="shared" ca="1" si="5"/>
        <v>Skipthescales (IRE)</v>
      </c>
      <c r="H9" s="8">
        <f t="shared" ca="1" si="6"/>
        <v>10</v>
      </c>
      <c r="I9" s="16" t="str">
        <f t="shared" ca="1" si="7"/>
        <v>Bon Chic (IRE)</v>
      </c>
      <c r="J9" s="18">
        <f t="shared" ca="1" si="8"/>
        <v>20</v>
      </c>
      <c r="K9" s="6" t="str">
        <f t="shared" ca="1" si="9"/>
        <v>Settimo Milanese (IRE)</v>
      </c>
      <c r="L9" s="7">
        <f t="shared" ca="1" si="10"/>
        <v>7.888052310371578E-2</v>
      </c>
      <c r="M9" s="8">
        <f t="shared" ca="1" si="11"/>
        <v>7</v>
      </c>
      <c r="N9" s="16" t="str">
        <f t="shared" ca="1" si="12"/>
        <v>Three Star General</v>
      </c>
      <c r="O9" s="17">
        <f t="shared" ca="1" si="13"/>
        <v>3.4321429216568125E-2</v>
      </c>
      <c r="P9" s="18">
        <f t="shared" ca="1" si="14"/>
        <v>8</v>
      </c>
      <c r="Q9" s="6" t="str">
        <f t="shared" ca="1" si="15"/>
        <v>Spiders Bite (IRE)</v>
      </c>
      <c r="R9" s="7">
        <f t="shared" ca="1" si="16"/>
        <v>8.4202412260814458E-2</v>
      </c>
      <c r="S9" s="8">
        <f t="shared" ca="1" si="17"/>
        <v>16</v>
      </c>
      <c r="T9" s="16" t="str">
        <f t="shared" ca="1" si="18"/>
        <v>Buckle Street</v>
      </c>
      <c r="U9" s="17">
        <f t="shared" ca="1" si="19"/>
        <v>2.7121270825261549E-2</v>
      </c>
      <c r="V9" s="18">
        <f t="shared" ca="1" si="20"/>
        <v>20</v>
      </c>
      <c r="W9" s="6" t="str">
        <f t="shared" ca="1" si="21"/>
        <v>Settimo Milanese (IRE)</v>
      </c>
      <c r="X9" s="7">
        <f t="shared" ca="1" si="22"/>
        <v>0.58133603390720534</v>
      </c>
      <c r="Y9" s="8">
        <f t="shared" ca="1" si="23"/>
        <v>7</v>
      </c>
      <c r="Z9" s="16" t="str">
        <f t="shared" ca="1" si="24"/>
        <v>Petiville (FR)</v>
      </c>
      <c r="AA9" s="17">
        <f t="shared" ca="1" si="25"/>
        <v>1.8561236595990835E-2</v>
      </c>
      <c r="AB9" s="18">
        <f t="shared" ca="1" si="26"/>
        <v>10</v>
      </c>
      <c r="AC9" s="6" t="str">
        <f t="shared" ca="1" si="27"/>
        <v>Settimo Milanese (IRE)</v>
      </c>
      <c r="AD9" s="6" t="str">
        <f t="shared" ca="1" si="28"/>
        <v>Bon Chic (IRE)</v>
      </c>
      <c r="AE9" s="6" t="str">
        <f t="shared" ca="1" si="29"/>
        <v>no selection</v>
      </c>
      <c r="AF9" s="16" t="str">
        <f t="shared" ca="1" si="30"/>
        <v>Settimo Milanese (IRE)</v>
      </c>
      <c r="AG9" s="16">
        <f t="shared" ca="1" si="31"/>
        <v>7</v>
      </c>
      <c r="AH9" s="16" t="str">
        <f t="shared" ca="1" si="32"/>
        <v>*</v>
      </c>
      <c r="AI9" s="6">
        <v>7</v>
      </c>
      <c r="AJ9" s="6">
        <f t="shared" si="33"/>
        <v>-1</v>
      </c>
      <c r="AK9" s="6">
        <f t="shared" si="34"/>
        <v>-1</v>
      </c>
      <c r="AL9" s="6">
        <f t="shared" ca="1" si="35"/>
        <v>16</v>
      </c>
      <c r="AM9" s="6" t="str">
        <f t="shared" ca="1" si="36"/>
        <v>Kay Pinfold 100th Birthday Conditional Jockeys Handicap Hurdle</v>
      </c>
      <c r="AN9" s="6" t="str">
        <f t="shared" ca="1" si="37"/>
        <v xml:space="preserve">3m½f </v>
      </c>
      <c r="AO9" s="6">
        <f t="shared" ca="1" si="38"/>
        <v>9747</v>
      </c>
      <c r="AP9" s="6" t="str">
        <f t="shared" ca="1" si="39"/>
        <v>Good</v>
      </c>
      <c r="AQ9" s="6" t="str">
        <f t="shared" ca="1" si="40"/>
        <v>Handicap</v>
      </c>
      <c r="AR9" s="6" t="str">
        <f t="shared" ca="1" si="41"/>
        <v>Settimo Milanese (IRE)</v>
      </c>
      <c r="AS9" s="6" t="str">
        <f t="shared" ca="1" si="42"/>
        <v>Skipthescales (IRE)</v>
      </c>
      <c r="AT9" s="6" t="str">
        <f t="shared" ca="1" si="43"/>
        <v>Settimo Milanese (IRE)</v>
      </c>
      <c r="AU9" s="6" t="str">
        <f t="shared" ca="1" si="44"/>
        <v>Settimo Milanese (IRE)</v>
      </c>
      <c r="AV9" s="6" t="str">
        <f t="shared" ca="1" si="45"/>
        <v>Skipthescales (IRE)</v>
      </c>
      <c r="AW9" s="6">
        <f t="shared" ca="1" si="55"/>
        <v>101</v>
      </c>
      <c r="AX9" s="6">
        <f t="shared" ca="1" si="56"/>
        <v>80</v>
      </c>
      <c r="AY9" s="6" t="str">
        <f t="shared" ca="1" si="46"/>
        <v>Settimo Milanese (IRE)</v>
      </c>
      <c r="AZ9" s="14" t="str">
        <f t="shared" ca="1" si="47"/>
        <v/>
      </c>
      <c r="BA9" s="14" t="str">
        <f t="shared" ca="1" si="48"/>
        <v/>
      </c>
      <c r="BB9" s="14">
        <f t="shared" ca="1" si="49"/>
        <v>60</v>
      </c>
      <c r="BC9" s="14">
        <f t="shared" ca="1" si="50"/>
        <v>90</v>
      </c>
      <c r="BD9" s="14" t="str">
        <f t="shared" ca="1" si="51"/>
        <v>No Lay</v>
      </c>
      <c r="BE9" s="14" t="str">
        <f t="shared" ca="1" si="52"/>
        <v>*</v>
      </c>
      <c r="BF9" s="14" t="str">
        <f t="shared" ca="1" si="53"/>
        <v>"</v>
      </c>
      <c r="BG9" s="14" t="str">
        <f t="shared" ca="1" si="54"/>
        <v>Class 3</v>
      </c>
    </row>
    <row r="10" spans="1:59" s="6" customFormat="1">
      <c r="A10" s="14" t="str">
        <f>Sheets!D24</f>
        <v>1325 Wexford</v>
      </c>
      <c r="B10" s="14" t="str">
        <f t="shared" ca="1" si="0"/>
        <v>Wexford</v>
      </c>
      <c r="C10" s="15">
        <f t="shared" ca="1" si="1"/>
        <v>0.55902777777777779</v>
      </c>
      <c r="D10" s="16" t="str">
        <f t="shared" ca="1" si="2"/>
        <v>Turbine (IRE)</v>
      </c>
      <c r="E10" s="17">
        <f t="shared" ca="1" si="3"/>
        <v>4.2450848541869791E-2</v>
      </c>
      <c r="F10" s="18">
        <f t="shared" ca="1" si="4"/>
        <v>6</v>
      </c>
      <c r="G10" s="6" t="str">
        <f t="shared" ca="1" si="5"/>
        <v>Reaver (IRE)</v>
      </c>
      <c r="H10" s="8">
        <f t="shared" ca="1" si="6"/>
        <v>6</v>
      </c>
      <c r="I10" s="16" t="str">
        <f t="shared" ca="1" si="7"/>
        <v>Edelpour (IRE)</v>
      </c>
      <c r="J10" s="18">
        <f t="shared" ca="1" si="8"/>
        <v>2</v>
      </c>
      <c r="K10" s="6" t="str">
        <f t="shared" ca="1" si="9"/>
        <v>Turbine (IRE)</v>
      </c>
      <c r="L10" s="7">
        <f t="shared" ca="1" si="10"/>
        <v>5.2229140722291345E-2</v>
      </c>
      <c r="M10" s="8">
        <f t="shared" ca="1" si="11"/>
        <v>6</v>
      </c>
      <c r="N10" s="16" t="str">
        <f t="shared" ca="1" si="12"/>
        <v>Edelpour (IRE)</v>
      </c>
      <c r="O10" s="17">
        <f t="shared" ca="1" si="13"/>
        <v>0.15321441669202615</v>
      </c>
      <c r="P10" s="18">
        <f t="shared" ca="1" si="14"/>
        <v>2</v>
      </c>
      <c r="Q10" s="6" t="str">
        <f t="shared" ca="1" si="15"/>
        <v>Sometime Soon (IRE)</v>
      </c>
      <c r="R10" s="7">
        <f t="shared" ca="1" si="16"/>
        <v>0.16599744076247641</v>
      </c>
      <c r="S10" s="8">
        <f t="shared" ca="1" si="17"/>
        <v>3</v>
      </c>
      <c r="T10" s="16" t="str">
        <f t="shared" ca="1" si="18"/>
        <v>Notebook (GER)</v>
      </c>
      <c r="U10" s="17">
        <f t="shared" ca="1" si="19"/>
        <v>0.46483233018056752</v>
      </c>
      <c r="V10" s="18">
        <f t="shared" ca="1" si="20"/>
        <v>7</v>
      </c>
      <c r="W10" s="6" t="str">
        <f t="shared" ca="1" si="21"/>
        <v>Notebook (GER)</v>
      </c>
      <c r="X10" s="7">
        <f t="shared" ca="1" si="22"/>
        <v>0.31683242075464663</v>
      </c>
      <c r="Y10" s="8">
        <f t="shared" ca="1" si="23"/>
        <v>7</v>
      </c>
      <c r="Z10" s="16" t="str">
        <f t="shared" ca="1" si="24"/>
        <v>Sometime Soon (IRE)</v>
      </c>
      <c r="AA10" s="17">
        <f t="shared" ca="1" si="25"/>
        <v>5.8317757009345744E-2</v>
      </c>
      <c r="AB10" s="18">
        <f t="shared" ca="1" si="26"/>
        <v>3</v>
      </c>
      <c r="AC10" s="6" t="str">
        <f t="shared" ca="1" si="27"/>
        <v>Turbine (IRE)</v>
      </c>
      <c r="AD10" s="6" t="str">
        <f t="shared" ca="1" si="28"/>
        <v>no selection</v>
      </c>
      <c r="AE10" s="6" t="str">
        <f t="shared" ca="1" si="29"/>
        <v>no selection</v>
      </c>
      <c r="AF10" s="16" t="str">
        <f t="shared" ca="1" si="30"/>
        <v>Turbine (IRE)</v>
      </c>
      <c r="AG10" s="16">
        <f t="shared" ca="1" si="31"/>
        <v>6</v>
      </c>
      <c r="AH10" s="16" t="str">
        <f t="shared" ca="1" si="32"/>
        <v>***</v>
      </c>
      <c r="AI10" s="6">
        <v>8</v>
      </c>
      <c r="AJ10" s="6">
        <f t="shared" si="33"/>
        <v>-1</v>
      </c>
      <c r="AK10" s="6">
        <f t="shared" si="34"/>
        <v>-1</v>
      </c>
      <c r="AL10" s="6">
        <f t="shared" ca="1" si="35"/>
        <v>10</v>
      </c>
      <c r="AM10" s="6" t="str">
        <f t="shared" ca="1" si="36"/>
        <v>Casey Cattle Slats Maiden Hurdle</v>
      </c>
      <c r="AN10" s="6" t="str">
        <f t="shared" ca="1" si="37"/>
        <v xml:space="preserve">2m </v>
      </c>
      <c r="AO10" s="6">
        <f t="shared" ca="1" si="38"/>
        <v>5996</v>
      </c>
      <c r="AP10" s="6" t="str">
        <f t="shared" ca="1" si="39"/>
        <v>Good</v>
      </c>
      <c r="AQ10" s="6" t="str">
        <f t="shared" ca="1" si="40"/>
        <v>Non Handicap</v>
      </c>
      <c r="AR10" s="6" t="str">
        <f t="shared" ca="1" si="41"/>
        <v/>
      </c>
      <c r="AS10" s="6" t="b">
        <f t="shared" ca="1" si="42"/>
        <v>0</v>
      </c>
      <c r="AT10" s="6" t="b">
        <f t="shared" ca="1" si="43"/>
        <v>0</v>
      </c>
      <c r="AU10" s="6" t="str">
        <f t="shared" ca="1" si="44"/>
        <v>Turbine (IRE)</v>
      </c>
      <c r="AV10" s="6" t="str">
        <f t="shared" ca="1" si="45"/>
        <v>Reaver (IRE)</v>
      </c>
      <c r="AW10" s="6">
        <f t="shared" ca="1" si="55"/>
        <v>60</v>
      </c>
      <c r="AX10" s="6">
        <f t="shared" ca="1" si="56"/>
        <v>56</v>
      </c>
      <c r="AY10" s="6" t="str">
        <f t="shared" ca="1" si="46"/>
        <v>Turbine (IRE)</v>
      </c>
      <c r="AZ10" s="14" t="str">
        <f t="shared" ca="1" si="47"/>
        <v/>
      </c>
      <c r="BA10" s="14" t="str">
        <f t="shared" ca="1" si="48"/>
        <v/>
      </c>
      <c r="BB10" s="14">
        <f t="shared" ca="1" si="49"/>
        <v>50</v>
      </c>
      <c r="BC10" s="14">
        <f t="shared" ca="1" si="50"/>
        <v>50</v>
      </c>
      <c r="BD10" s="14" t="str">
        <f t="shared" ca="1" si="51"/>
        <v>No Lay</v>
      </c>
      <c r="BE10" s="14" t="str">
        <f t="shared" ca="1" si="52"/>
        <v>**</v>
      </c>
      <c r="BF10" s="14" t="str">
        <f t="shared" ca="1" si="53"/>
        <v>"</v>
      </c>
      <c r="BG10" s="14">
        <f t="shared" ca="1" si="54"/>
        <v>0</v>
      </c>
    </row>
    <row r="11" spans="1:59" s="6" customFormat="1">
      <c r="A11" s="14" t="str">
        <f>Sheets!D25</f>
        <v>1335 Wincanton</v>
      </c>
      <c r="B11" s="14" t="str">
        <f t="shared" ca="1" si="0"/>
        <v>Wincanton</v>
      </c>
      <c r="C11" s="15">
        <f t="shared" ca="1" si="1"/>
        <v>0.56597222222222221</v>
      </c>
      <c r="D11" s="16" t="str">
        <f t="shared" ca="1" si="2"/>
        <v>Full (FR)</v>
      </c>
      <c r="E11" s="17">
        <f t="shared" ca="1" si="3"/>
        <v>0.17896799086884282</v>
      </c>
      <c r="F11" s="18">
        <f t="shared" ca="1" si="4"/>
        <v>6</v>
      </c>
      <c r="G11" s="6" t="str">
        <f t="shared" ca="1" si="5"/>
        <v>Pontresina (IRE)</v>
      </c>
      <c r="H11" s="8">
        <f t="shared" ca="1" si="6"/>
        <v>1.38</v>
      </c>
      <c r="I11" s="16" t="str">
        <f t="shared" ca="1" si="7"/>
        <v>Stradivarius Davis (FR)</v>
      </c>
      <c r="J11" s="18">
        <f t="shared" ca="1" si="8"/>
        <v>1.1000000000000001</v>
      </c>
      <c r="K11" s="6" t="str">
        <f t="shared" ca="1" si="9"/>
        <v>Full (FR)</v>
      </c>
      <c r="L11" s="7">
        <f t="shared" ca="1" si="10"/>
        <v>0.20769919427036709</v>
      </c>
      <c r="M11" s="8">
        <f t="shared" ca="1" si="11"/>
        <v>6</v>
      </c>
      <c r="N11" s="16" t="str">
        <f t="shared" ca="1" si="12"/>
        <v>Pontresina (IRE)</v>
      </c>
      <c r="O11" s="17">
        <f t="shared" ca="1" si="13"/>
        <v>0.55622433767674251</v>
      </c>
      <c r="P11" s="18">
        <f t="shared" ca="1" si="14"/>
        <v>1.38</v>
      </c>
      <c r="Q11" s="6" t="str">
        <f t="shared" ca="1" si="15"/>
        <v>Stradivarius Davis (FR)</v>
      </c>
      <c r="R11" s="7">
        <f t="shared" ca="1" si="16"/>
        <v>0.17141297876562817</v>
      </c>
      <c r="S11" s="8">
        <f t="shared" ca="1" si="17"/>
        <v>1.1000000000000001</v>
      </c>
      <c r="T11" s="16" t="str">
        <f t="shared" ca="1" si="18"/>
        <v>Full (FR)</v>
      </c>
      <c r="U11" s="17">
        <f t="shared" ca="1" si="19"/>
        <v>0.63765609325815487</v>
      </c>
      <c r="V11" s="18">
        <f t="shared" ca="1" si="20"/>
        <v>6</v>
      </c>
      <c r="W11" s="6" t="str">
        <f t="shared" ca="1" si="21"/>
        <v>Stradivarius Davis (FR)</v>
      </c>
      <c r="X11" s="7">
        <f t="shared" ca="1" si="22"/>
        <v>0.26545874322425211</v>
      </c>
      <c r="Y11" s="8">
        <f t="shared" ca="1" si="23"/>
        <v>1.1000000000000001</v>
      </c>
      <c r="Z11" s="16" t="str">
        <f t="shared" ca="1" si="24"/>
        <v>Full (FR)</v>
      </c>
      <c r="AA11" s="17">
        <f t="shared" ca="1" si="25"/>
        <v>1.2749309498499667E-2</v>
      </c>
      <c r="AB11" s="18">
        <f t="shared" ca="1" si="26"/>
        <v>6</v>
      </c>
      <c r="AC11" s="6" t="str">
        <f t="shared" ca="1" si="27"/>
        <v>Full (FR)</v>
      </c>
      <c r="AD11" s="6" t="str">
        <f t="shared" ca="1" si="28"/>
        <v>Stradivarius Davis (FR)</v>
      </c>
      <c r="AE11" s="6" t="str">
        <f t="shared" ca="1" si="29"/>
        <v>Full (FR)</v>
      </c>
      <c r="AF11" s="16" t="str">
        <f t="shared" ca="1" si="30"/>
        <v>Full (FR)</v>
      </c>
      <c r="AG11" s="16">
        <f t="shared" ca="1" si="31"/>
        <v>6</v>
      </c>
      <c r="AH11" s="16" t="str">
        <f t="shared" ca="1" si="32"/>
        <v>****</v>
      </c>
      <c r="AI11" s="6">
        <v>9</v>
      </c>
      <c r="AJ11" s="6">
        <f t="shared" si="33"/>
        <v>-1</v>
      </c>
      <c r="AK11" s="6">
        <f t="shared" si="34"/>
        <v>-1</v>
      </c>
      <c r="AL11" s="6">
        <f t="shared" ca="1" si="35"/>
        <v>4</v>
      </c>
      <c r="AM11" s="6" t="str">
        <f t="shared" ca="1" si="36"/>
        <v>Join The Betbright Racing Club Novices Hurdle</v>
      </c>
      <c r="AN11" s="6" t="str">
        <f t="shared" ca="1" si="37"/>
        <v xml:space="preserve">2m5½f </v>
      </c>
      <c r="AO11" s="6">
        <f t="shared" ca="1" si="38"/>
        <v>5198</v>
      </c>
      <c r="AP11" s="6" t="str">
        <f t="shared" ca="1" si="39"/>
        <v>Good To Firm</v>
      </c>
      <c r="AQ11" s="6" t="str">
        <f t="shared" ca="1" si="40"/>
        <v>Non Handicap</v>
      </c>
      <c r="AR11" s="6" t="str">
        <f t="shared" ca="1" si="41"/>
        <v/>
      </c>
      <c r="AS11" s="6" t="b">
        <f t="shared" ca="1" si="42"/>
        <v>0</v>
      </c>
      <c r="AT11" s="6" t="b">
        <f t="shared" ca="1" si="43"/>
        <v>0</v>
      </c>
      <c r="AU11" s="6" t="str">
        <f t="shared" ca="1" si="44"/>
        <v>Full (FR)</v>
      </c>
      <c r="AV11" s="6" t="str">
        <f t="shared" ca="1" si="45"/>
        <v>Pontresina (IRE)</v>
      </c>
      <c r="AW11" s="6">
        <f t="shared" ca="1" si="55"/>
        <v>25</v>
      </c>
      <c r="AX11" s="6">
        <f t="shared" ca="1" si="56"/>
        <v>22</v>
      </c>
      <c r="AY11" s="6" t="str">
        <f t="shared" ca="1" si="46"/>
        <v>Full (FR)</v>
      </c>
      <c r="AZ11" s="14" t="str">
        <f t="shared" ca="1" si="47"/>
        <v/>
      </c>
      <c r="BA11" s="14" t="str">
        <f t="shared" ca="1" si="48"/>
        <v/>
      </c>
      <c r="BB11" s="14">
        <f t="shared" ca="1" si="49"/>
        <v>50</v>
      </c>
      <c r="BC11" s="14">
        <f t="shared" ca="1" si="50"/>
        <v>3.7999999999999989</v>
      </c>
      <c r="BD11" s="14" t="str">
        <f t="shared" ca="1" si="51"/>
        <v>Stradivarius Davis (FR)</v>
      </c>
      <c r="BE11" s="14" t="str">
        <f t="shared" ca="1" si="52"/>
        <v>**</v>
      </c>
      <c r="BF11" s="14" t="str">
        <f t="shared" ca="1" si="53"/>
        <v>PLUS: Stradivarius Davis (FR) is 18.86% behind top-rated Full (FR). 
NEUTRAL: Speed is not a factor.
PLUS: Form horse Midnight Midge is 56.2% ahead of the lay selection Stradivarius Davis (FR). 
NEUTRAL: Stallion ratings are not a factor.
NEGATIVE: The selection might be suited to this race, so it should be regarded as tentative for this reason.
NEGATIVE: The lay selection is on a highly rated jockey in Cobden, Mr H. 
NEGATIVE: In the horse's second last race, he performed well which should act as a warning here.</v>
      </c>
      <c r="BG11" s="14" t="str">
        <f t="shared" ca="1" si="54"/>
        <v>Class 4</v>
      </c>
    </row>
    <row r="12" spans="1:59" s="6" customFormat="1">
      <c r="A12" s="14" t="str">
        <f>Sheets!D26</f>
        <v>1340 Galway</v>
      </c>
      <c r="B12" s="14" t="str">
        <f t="shared" ca="1" si="0"/>
        <v>Galway</v>
      </c>
      <c r="C12" s="15">
        <f t="shared" ca="1" si="1"/>
        <v>0.56944444444444442</v>
      </c>
      <c r="D12" s="16" t="str">
        <f t="shared" ca="1" si="2"/>
        <v>Dont Kick Nor Bite (IRE)</v>
      </c>
      <c r="E12" s="17">
        <f t="shared" ca="1" si="3"/>
        <v>7.9384384581890191E-2</v>
      </c>
      <c r="F12" s="18">
        <f t="shared" ca="1" si="4"/>
        <v>1.63</v>
      </c>
      <c r="G12" s="6" t="str">
        <f t="shared" ca="1" si="5"/>
        <v>Nobody Home (IRE)</v>
      </c>
      <c r="H12" s="8">
        <f t="shared" ca="1" si="6"/>
        <v>12</v>
      </c>
      <c r="I12" s="16" t="str">
        <f t="shared" ca="1" si="7"/>
        <v>Surf Instructor (IRE)</v>
      </c>
      <c r="J12" s="18">
        <f t="shared" ca="1" si="8"/>
        <v>3.5</v>
      </c>
      <c r="K12" s="6" t="str">
        <f t="shared" ca="1" si="9"/>
        <v>Nobody Home (IRE)</v>
      </c>
      <c r="L12" s="7">
        <f t="shared" ca="1" si="10"/>
        <v>0.17247073735654525</v>
      </c>
      <c r="M12" s="8">
        <f t="shared" ca="1" si="11"/>
        <v>12</v>
      </c>
      <c r="N12" s="16" t="str">
        <f t="shared" ca="1" si="12"/>
        <v>Nobody Home (IRE)</v>
      </c>
      <c r="O12" s="17">
        <f t="shared" ca="1" si="13"/>
        <v>0.15703877008276276</v>
      </c>
      <c r="P12" s="18">
        <f t="shared" ca="1" si="14"/>
        <v>12</v>
      </c>
      <c r="Q12" s="6" t="str">
        <f t="shared" ca="1" si="15"/>
        <v>Dont Kick Nor Bite (IRE)</v>
      </c>
      <c r="R12" s="7">
        <f t="shared" ca="1" si="16"/>
        <v>0.1549498306384611</v>
      </c>
      <c r="S12" s="8">
        <f t="shared" ca="1" si="17"/>
        <v>1.63</v>
      </c>
      <c r="T12" s="16" t="str">
        <f t="shared" ca="1" si="18"/>
        <v>Nobody Home (IRE)</v>
      </c>
      <c r="U12" s="17">
        <f t="shared" ca="1" si="19"/>
        <v>0.24288417566821727</v>
      </c>
      <c r="V12" s="18">
        <f t="shared" ca="1" si="20"/>
        <v>12</v>
      </c>
      <c r="W12" s="6" t="str">
        <f t="shared" ca="1" si="21"/>
        <v>Dont Kick Nor Bite (IRE)</v>
      </c>
      <c r="X12" s="7">
        <f t="shared" ca="1" si="22"/>
        <v>4.1634456101601235E-2</v>
      </c>
      <c r="Y12" s="8">
        <f t="shared" ca="1" si="23"/>
        <v>1.63</v>
      </c>
      <c r="Z12" s="16" t="str">
        <f t="shared" ca="1" si="24"/>
        <v>Surf Instructor (IRE)</v>
      </c>
      <c r="AA12" s="17">
        <f t="shared" ca="1" si="25"/>
        <v>0.16048218093769001</v>
      </c>
      <c r="AB12" s="18">
        <f t="shared" ca="1" si="26"/>
        <v>3.5</v>
      </c>
      <c r="AC12" s="6" t="str">
        <f t="shared" ca="1" si="27"/>
        <v>Dont Kick Nor Bite (IRE)</v>
      </c>
      <c r="AD12" s="6" t="str">
        <f t="shared" ca="1" si="28"/>
        <v>no selection</v>
      </c>
      <c r="AE12" s="6" t="str">
        <f t="shared" ca="1" si="29"/>
        <v>no selection</v>
      </c>
      <c r="AF12" s="16" t="str">
        <f t="shared" ca="1" si="30"/>
        <v>Dont Kick Nor Bite (IRE)</v>
      </c>
      <c r="AG12" s="16">
        <f t="shared" ca="1" si="31"/>
        <v>1.63</v>
      </c>
      <c r="AH12" s="16" t="str">
        <f t="shared" ca="1" si="32"/>
        <v>***</v>
      </c>
      <c r="AI12" s="6">
        <v>10</v>
      </c>
      <c r="AJ12" s="6">
        <f t="shared" si="33"/>
        <v>-1</v>
      </c>
      <c r="AK12" s="6">
        <f t="shared" si="34"/>
        <v>-1</v>
      </c>
      <c r="AL12" s="6">
        <f t="shared" ca="1" si="35"/>
        <v>9</v>
      </c>
      <c r="AM12" s="6" t="str">
        <f t="shared" ca="1" si="36"/>
        <v>Marlin Hotels Handicap Chase</v>
      </c>
      <c r="AN12" s="6" t="str">
        <f t="shared" ca="1" si="37"/>
        <v xml:space="preserve">2m6½f </v>
      </c>
      <c r="AO12" s="6">
        <f t="shared" ca="1" si="38"/>
        <v>14150</v>
      </c>
      <c r="AP12" s="6" t="str">
        <f t="shared" ca="1" si="39"/>
        <v>Yielding</v>
      </c>
      <c r="AQ12" s="6" t="str">
        <f t="shared" ca="1" si="40"/>
        <v>Handicap</v>
      </c>
      <c r="AR12" s="6" t="str">
        <f t="shared" ca="1" si="41"/>
        <v>Surf Instructor (IRE)</v>
      </c>
      <c r="AS12" s="6" t="str">
        <f t="shared" ca="1" si="42"/>
        <v>Nobody Home (IRE)</v>
      </c>
      <c r="AT12" s="6" t="str">
        <f t="shared" ca="1" si="43"/>
        <v>Dont Kick Nor Bite (IRE)</v>
      </c>
      <c r="AU12" s="6" t="str">
        <f t="shared" ca="1" si="44"/>
        <v>Dont Kick Nor Bite (IRE)</v>
      </c>
      <c r="AV12" s="6" t="str">
        <f t="shared" ca="1" si="45"/>
        <v>Nobody Home (IRE)</v>
      </c>
      <c r="AW12" s="6">
        <f t="shared" ca="1" si="55"/>
        <v>56</v>
      </c>
      <c r="AX12" s="6">
        <f t="shared" ca="1" si="56"/>
        <v>43</v>
      </c>
      <c r="AY12" s="6" t="str">
        <f t="shared" ca="1" si="46"/>
        <v>Dont Kick Nor Bite (IRE)</v>
      </c>
      <c r="AZ12" s="14" t="str">
        <f t="shared" ca="1" si="47"/>
        <v/>
      </c>
      <c r="BA12" s="14" t="str">
        <f t="shared" ca="1" si="48"/>
        <v/>
      </c>
      <c r="BB12" s="14">
        <f t="shared" ca="1" si="49"/>
        <v>6.2999999999999972</v>
      </c>
      <c r="BC12" s="14">
        <f t="shared" ca="1" si="50"/>
        <v>110</v>
      </c>
      <c r="BD12" s="14" t="str">
        <f t="shared" ca="1" si="51"/>
        <v>No Lay</v>
      </c>
      <c r="BE12" s="14" t="str">
        <f t="shared" ca="1" si="52"/>
        <v>**</v>
      </c>
      <c r="BF12" s="14" t="str">
        <f t="shared" ca="1" si="53"/>
        <v>"</v>
      </c>
      <c r="BG12" s="14">
        <f t="shared" ca="1" si="54"/>
        <v>0</v>
      </c>
    </row>
    <row r="13" spans="1:59" s="6" customFormat="1">
      <c r="A13" s="14" t="str">
        <f>Sheets!D27</f>
        <v>1350 Aintree</v>
      </c>
      <c r="B13" s="14" t="str">
        <f t="shared" ca="1" si="0"/>
        <v>Aintree</v>
      </c>
      <c r="C13" s="15">
        <f t="shared" ca="1" si="1"/>
        <v>0.57638888888888895</v>
      </c>
      <c r="D13" s="16" t="str">
        <f t="shared" ca="1" si="2"/>
        <v>Exitas (IRE)</v>
      </c>
      <c r="E13" s="17">
        <f t="shared" ca="1" si="3"/>
        <v>3.6358146053381044E-2</v>
      </c>
      <c r="F13" s="18">
        <f t="shared" ca="1" si="4"/>
        <v>2.75</v>
      </c>
      <c r="G13" s="6" t="str">
        <f t="shared" ca="1" si="5"/>
        <v>Beat That (IRE)</v>
      </c>
      <c r="H13" s="8">
        <f t="shared" ca="1" si="6"/>
        <v>3</v>
      </c>
      <c r="I13" s="16" t="str">
        <f t="shared" ca="1" si="7"/>
        <v>Ballyboker Breeze (IRE)</v>
      </c>
      <c r="J13" s="18">
        <f t="shared" ca="1" si="8"/>
        <v>10</v>
      </c>
      <c r="K13" s="6" t="str">
        <f t="shared" ca="1" si="9"/>
        <v>Beat That (IRE)</v>
      </c>
      <c r="L13" s="7">
        <f t="shared" ca="1" si="10"/>
        <v>2.3006080816006216E-2</v>
      </c>
      <c r="M13" s="8">
        <f t="shared" ca="1" si="11"/>
        <v>3</v>
      </c>
      <c r="N13" s="16" t="str">
        <f t="shared" ca="1" si="12"/>
        <v>Brandon Hill (IRE)</v>
      </c>
      <c r="O13" s="17">
        <f t="shared" ca="1" si="13"/>
        <v>2.7231106584826643E-2</v>
      </c>
      <c r="P13" s="18">
        <f t="shared" ca="1" si="14"/>
        <v>10</v>
      </c>
      <c r="Q13" s="6" t="str">
        <f t="shared" ca="1" si="15"/>
        <v>Beat That (IRE)</v>
      </c>
      <c r="R13" s="7">
        <f t="shared" ca="1" si="16"/>
        <v>0.22172271936892998</v>
      </c>
      <c r="S13" s="8">
        <f t="shared" ca="1" si="17"/>
        <v>3</v>
      </c>
      <c r="T13" s="16" t="str">
        <f t="shared" ca="1" si="18"/>
        <v>Bishops Road (IRE)</v>
      </c>
      <c r="U13" s="17">
        <f t="shared" ca="1" si="19"/>
        <v>6.2366589327146109E-2</v>
      </c>
      <c r="V13" s="18">
        <f t="shared" ca="1" si="20"/>
        <v>12</v>
      </c>
      <c r="W13" s="6" t="str">
        <f t="shared" ca="1" si="21"/>
        <v>Beat That (IRE)</v>
      </c>
      <c r="X13" s="7">
        <f t="shared" ca="1" si="22"/>
        <v>0.23924815287237369</v>
      </c>
      <c r="Y13" s="8">
        <f t="shared" ca="1" si="23"/>
        <v>3</v>
      </c>
      <c r="Z13" s="16" t="str">
        <f t="shared" ca="1" si="24"/>
        <v>Ballyboker Breeze (IRE)</v>
      </c>
      <c r="AA13" s="17">
        <f t="shared" ca="1" si="25"/>
        <v>0.15311994865812373</v>
      </c>
      <c r="AB13" s="18">
        <f t="shared" ca="1" si="26"/>
        <v>10</v>
      </c>
      <c r="AC13" s="6" t="str">
        <f t="shared" ca="1" si="27"/>
        <v>Beat That (IRE)</v>
      </c>
      <c r="AD13" s="6" t="str">
        <f t="shared" ca="1" si="28"/>
        <v>Ballyboker Breeze (IRE)</v>
      </c>
      <c r="AE13" s="6" t="str">
        <f t="shared" ca="1" si="29"/>
        <v>no selection</v>
      </c>
      <c r="AF13" s="16" t="str">
        <f t="shared" ca="1" si="30"/>
        <v>Beat That (IRE)</v>
      </c>
      <c r="AG13" s="16">
        <f t="shared" ca="1" si="31"/>
        <v>3</v>
      </c>
      <c r="AH13" s="16" t="str">
        <f t="shared" ca="1" si="32"/>
        <v>**</v>
      </c>
      <c r="AI13" s="6">
        <v>11</v>
      </c>
      <c r="AJ13" s="6">
        <f t="shared" si="33"/>
        <v>-1</v>
      </c>
      <c r="AK13" s="6">
        <f t="shared" si="34"/>
        <v>-1</v>
      </c>
      <c r="AL13" s="6">
        <f t="shared" ca="1" si="35"/>
        <v>8</v>
      </c>
      <c r="AM13" s="6" t="str">
        <f t="shared" ca="1" si="36"/>
        <v>Rewards4Racing Veterans Handicap Chase</v>
      </c>
      <c r="AN13" s="6" t="str">
        <f t="shared" ca="1" si="37"/>
        <v xml:space="preserve">3m1f </v>
      </c>
      <c r="AO13" s="6">
        <f t="shared" ca="1" si="38"/>
        <v>18768</v>
      </c>
      <c r="AP13" s="6" t="str">
        <f t="shared" ca="1" si="39"/>
        <v>Good</v>
      </c>
      <c r="AQ13" s="6" t="str">
        <f t="shared" ca="1" si="40"/>
        <v>Handicap</v>
      </c>
      <c r="AR13" s="6" t="str">
        <f t="shared" ca="1" si="41"/>
        <v>Beat That (IRE)</v>
      </c>
      <c r="AS13" s="6" t="str">
        <f t="shared" ca="1" si="42"/>
        <v>Exitas (IRE)</v>
      </c>
      <c r="AT13" s="6" t="str">
        <f t="shared" ca="1" si="43"/>
        <v>Exitas (IRE)</v>
      </c>
      <c r="AU13" s="6" t="str">
        <f t="shared" ca="1" si="44"/>
        <v>Exitas (IRE)</v>
      </c>
      <c r="AV13" s="6" t="str">
        <f t="shared" ca="1" si="45"/>
        <v>Beat That (IRE)</v>
      </c>
      <c r="AW13" s="6">
        <f t="shared" ca="1" si="55"/>
        <v>37</v>
      </c>
      <c r="AX13" s="6">
        <f t="shared" ca="1" si="56"/>
        <v>53</v>
      </c>
      <c r="AY13" s="6" t="str">
        <f t="shared" ca="1" si="46"/>
        <v>Beat That (IRE)</v>
      </c>
      <c r="AZ13" s="14" t="str">
        <f t="shared" ca="1" si="47"/>
        <v/>
      </c>
      <c r="BA13" s="14" t="str">
        <f t="shared" ca="1" si="48"/>
        <v/>
      </c>
      <c r="BB13" s="14">
        <f t="shared" ca="1" si="49"/>
        <v>17.5</v>
      </c>
      <c r="BC13" s="14">
        <f t="shared" ca="1" si="50"/>
        <v>20</v>
      </c>
      <c r="BD13" s="14" t="str">
        <f t="shared" ca="1" si="51"/>
        <v>No Lay</v>
      </c>
      <c r="BE13" s="14" t="str">
        <f t="shared" ca="1" si="52"/>
        <v>*</v>
      </c>
      <c r="BF13" s="14" t="str">
        <f t="shared" ca="1" si="53"/>
        <v>"</v>
      </c>
      <c r="BG13" s="14" t="str">
        <f t="shared" ca="1" si="54"/>
        <v>Class 2</v>
      </c>
    </row>
    <row r="14" spans="1:59" s="6" customFormat="1">
      <c r="A14" s="14" t="str">
        <f>Sheets!D28</f>
        <v>1400 Wexford</v>
      </c>
      <c r="B14" s="14" t="str">
        <f t="shared" ca="1" si="0"/>
        <v>Wexford</v>
      </c>
      <c r="C14" s="15">
        <f t="shared" ca="1" si="1"/>
        <v>0.58333333333333337</v>
      </c>
      <c r="D14" s="16" t="str">
        <f t="shared" ca="1" si="2"/>
        <v>Wild Desire (IRE)</v>
      </c>
      <c r="E14" s="17">
        <f t="shared" ca="1" si="3"/>
        <v>9.2502124809127229E-2</v>
      </c>
      <c r="F14" s="18">
        <f t="shared" ca="1" si="4"/>
        <v>6.5</v>
      </c>
      <c r="G14" s="6" t="str">
        <f t="shared" ca="1" si="5"/>
        <v>Eight And Bob</v>
      </c>
      <c r="H14" s="8">
        <f t="shared" ca="1" si="6"/>
        <v>1.88</v>
      </c>
      <c r="I14" s="16" t="str">
        <f t="shared" ca="1" si="7"/>
        <v>Mr Moondance (IRE)</v>
      </c>
      <c r="J14" s="18">
        <f t="shared" ca="1" si="8"/>
        <v>14</v>
      </c>
      <c r="K14" s="6" t="str">
        <f t="shared" ca="1" si="9"/>
        <v>Eight And Bob</v>
      </c>
      <c r="L14" s="7">
        <f t="shared" ca="1" si="10"/>
        <v>0.17946270088217769</v>
      </c>
      <c r="M14" s="8">
        <f t="shared" ca="1" si="11"/>
        <v>1.88</v>
      </c>
      <c r="N14" s="16" t="str">
        <f t="shared" ca="1" si="12"/>
        <v>Wild Desire (IRE)</v>
      </c>
      <c r="O14" s="17">
        <f t="shared" ca="1" si="13"/>
        <v>8.8650006980316165E-3</v>
      </c>
      <c r="P14" s="18">
        <f t="shared" ca="1" si="14"/>
        <v>6.5</v>
      </c>
      <c r="Q14" s="6" t="str">
        <f t="shared" ca="1" si="15"/>
        <v>Eight And Bob</v>
      </c>
      <c r="R14" s="7">
        <f t="shared" ca="1" si="16"/>
        <v>0.58431085043988285</v>
      </c>
      <c r="S14" s="8">
        <f t="shared" ca="1" si="17"/>
        <v>1.88</v>
      </c>
      <c r="T14" s="16" t="str">
        <f t="shared" ca="1" si="18"/>
        <v>Wild Desire (IRE)</v>
      </c>
      <c r="U14" s="17">
        <f t="shared" ca="1" si="19"/>
        <v>1.0304219823356307E-2</v>
      </c>
      <c r="V14" s="18">
        <f t="shared" ca="1" si="20"/>
        <v>6.5</v>
      </c>
      <c r="W14" s="6" t="str">
        <f t="shared" ca="1" si="21"/>
        <v>Eight And Bob</v>
      </c>
      <c r="X14" s="7">
        <f t="shared" ca="1" si="22"/>
        <v>0.50883425928133719</v>
      </c>
      <c r="Y14" s="8">
        <f t="shared" ca="1" si="23"/>
        <v>1.88</v>
      </c>
      <c r="Z14" s="16" t="str">
        <f t="shared" ca="1" si="24"/>
        <v>Bakers Street</v>
      </c>
      <c r="AA14" s="17">
        <f t="shared" ca="1" si="25"/>
        <v>0.27629256274084146</v>
      </c>
      <c r="AB14" s="18">
        <f t="shared" ca="1" si="26"/>
        <v>25</v>
      </c>
      <c r="AC14" s="6" t="str">
        <f t="shared" ca="1" si="27"/>
        <v>Eight And Bob</v>
      </c>
      <c r="AD14" s="6" t="str">
        <f t="shared" ca="1" si="28"/>
        <v>no selection</v>
      </c>
      <c r="AE14" s="6" t="str">
        <f t="shared" ca="1" si="29"/>
        <v>no selection</v>
      </c>
      <c r="AF14" s="16" t="str">
        <f t="shared" ca="1" si="30"/>
        <v>Eight And Bob</v>
      </c>
      <c r="AG14" s="16">
        <f t="shared" ca="1" si="31"/>
        <v>1.88</v>
      </c>
      <c r="AH14" s="16" t="str">
        <f t="shared" ca="1" si="32"/>
        <v>***</v>
      </c>
      <c r="AI14" s="6">
        <v>12</v>
      </c>
      <c r="AJ14" s="6">
        <f t="shared" si="33"/>
        <v>-1</v>
      </c>
      <c r="AK14" s="6">
        <f t="shared" si="34"/>
        <v>-1</v>
      </c>
      <c r="AL14" s="6">
        <f t="shared" ca="1" si="35"/>
        <v>14</v>
      </c>
      <c r="AM14" s="6" t="str">
        <f t="shared" ca="1" si="36"/>
        <v>Casey Enterprises Handicap Hurdle (80-95)</v>
      </c>
      <c r="AN14" s="6" t="str">
        <f t="shared" ca="1" si="37"/>
        <v xml:space="preserve">2m </v>
      </c>
      <c r="AO14" s="6">
        <f t="shared" ca="1" si="38"/>
        <v>5724</v>
      </c>
      <c r="AP14" s="6" t="str">
        <f t="shared" ca="1" si="39"/>
        <v>Good</v>
      </c>
      <c r="AQ14" s="6" t="str">
        <f t="shared" ca="1" si="40"/>
        <v>Handicap</v>
      </c>
      <c r="AR14" s="6" t="str">
        <f t="shared" ca="1" si="41"/>
        <v>Wild Desire (IRE)</v>
      </c>
      <c r="AS14" s="6" t="str">
        <f t="shared" ca="1" si="42"/>
        <v>Wild Desire (IRE)</v>
      </c>
      <c r="AT14" s="6" t="str">
        <f t="shared" ca="1" si="43"/>
        <v>Wild Desire (IRE)</v>
      </c>
      <c r="AU14" s="6" t="str">
        <f t="shared" ca="1" si="44"/>
        <v>Wild Desire (IRE)</v>
      </c>
      <c r="AV14" s="6" t="str">
        <f t="shared" ca="1" si="45"/>
        <v>Eight And Bob</v>
      </c>
      <c r="AW14" s="6">
        <f t="shared" ca="1" si="55"/>
        <v>90</v>
      </c>
      <c r="AX14" s="6">
        <f t="shared" ca="1" si="56"/>
        <v>79</v>
      </c>
      <c r="AY14" s="6" t="str">
        <f t="shared" ca="1" si="46"/>
        <v>Wild Desire (IRE)</v>
      </c>
      <c r="AZ14" s="14" t="str">
        <f t="shared" ca="1" si="47"/>
        <v/>
      </c>
      <c r="BA14" s="14" t="str">
        <f t="shared" ca="1" si="48"/>
        <v/>
      </c>
      <c r="BB14" s="14">
        <f t="shared" ca="1" si="49"/>
        <v>55</v>
      </c>
      <c r="BC14" s="14">
        <f t="shared" ca="1" si="50"/>
        <v>8.7999999999999972</v>
      </c>
      <c r="BD14" s="14" t="str">
        <f t="shared" ca="1" si="51"/>
        <v>No Lay</v>
      </c>
      <c r="BE14" s="14" t="str">
        <f t="shared" ca="1" si="52"/>
        <v>**</v>
      </c>
      <c r="BF14" s="14" t="str">
        <f t="shared" ca="1" si="53"/>
        <v>"</v>
      </c>
      <c r="BG14" s="14">
        <f t="shared" ca="1" si="54"/>
        <v>0</v>
      </c>
    </row>
    <row r="15" spans="1:59" s="6" customFormat="1">
      <c r="A15" s="14" t="str">
        <f>Sheets!D29</f>
        <v>1410 Wincanton</v>
      </c>
      <c r="B15" s="14" t="str">
        <f t="shared" ca="1" si="0"/>
        <v>Wincanton</v>
      </c>
      <c r="C15" s="15">
        <f t="shared" ca="1" si="1"/>
        <v>0.59027777777777779</v>
      </c>
      <c r="D15" s="16" t="str">
        <f t="shared" ca="1" si="2"/>
        <v>Eric The Third (IRE)</v>
      </c>
      <c r="E15" s="17">
        <f t="shared" ca="1" si="3"/>
        <v>0.27407161376356454</v>
      </c>
      <c r="F15" s="18">
        <f t="shared" ca="1" si="4"/>
        <v>1.5</v>
      </c>
      <c r="G15" s="6" t="str">
        <f t="shared" ca="1" si="5"/>
        <v>Boy In A Bentley (IRE)</v>
      </c>
      <c r="H15" s="8">
        <f t="shared" ca="1" si="6"/>
        <v>3</v>
      </c>
      <c r="I15" s="16" t="str">
        <f t="shared" ca="1" si="7"/>
        <v>Darling Maltaix (FR)</v>
      </c>
      <c r="J15" s="18">
        <f t="shared" ca="1" si="8"/>
        <v>1.63</v>
      </c>
      <c r="K15" s="6" t="str">
        <f t="shared" ca="1" si="9"/>
        <v>Eric The Third (IRE)</v>
      </c>
      <c r="L15" s="7">
        <f t="shared" ca="1" si="10"/>
        <v>0.36060032721855079</v>
      </c>
      <c r="M15" s="8">
        <f t="shared" ca="1" si="11"/>
        <v>1.5</v>
      </c>
      <c r="N15" s="16" t="str">
        <f t="shared" ca="1" si="12"/>
        <v>Boy In A Bentley (IRE)</v>
      </c>
      <c r="O15" s="17">
        <f t="shared" ca="1" si="13"/>
        <v>9.6749024707412368E-2</v>
      </c>
      <c r="P15" s="18">
        <f t="shared" ca="1" si="14"/>
        <v>3</v>
      </c>
      <c r="Q15" s="6" t="str">
        <f t="shared" ca="1" si="15"/>
        <v>Darling Maltaix (FR)</v>
      </c>
      <c r="R15" s="7">
        <f t="shared" ca="1" si="16"/>
        <v>0.16617880531851562</v>
      </c>
      <c r="S15" s="8">
        <f t="shared" ca="1" si="17"/>
        <v>1.63</v>
      </c>
      <c r="T15" s="16" t="str">
        <f t="shared" ca="1" si="18"/>
        <v>Darling Maltaix (FR)</v>
      </c>
      <c r="U15" s="17">
        <f t="shared" ca="1" si="19"/>
        <v>0.28259969642610738</v>
      </c>
      <c r="V15" s="18">
        <f t="shared" ca="1" si="20"/>
        <v>1.63</v>
      </c>
      <c r="W15" s="6" t="str">
        <f t="shared" ca="1" si="21"/>
        <v>Darling Maltaix (FR)</v>
      </c>
      <c r="X15" s="7">
        <f t="shared" ca="1" si="22"/>
        <v>0.32122063842601883</v>
      </c>
      <c r="Y15" s="8">
        <f t="shared" ca="1" si="23"/>
        <v>1.63</v>
      </c>
      <c r="Z15" s="16" t="str">
        <f t="shared" ca="1" si="24"/>
        <v>Eric The Third (IRE)</v>
      </c>
      <c r="AA15" s="17">
        <f t="shared" ca="1" si="25"/>
        <v>0.51557640841491914</v>
      </c>
      <c r="AB15" s="18">
        <f t="shared" ca="1" si="26"/>
        <v>1.5</v>
      </c>
      <c r="AC15" s="6" t="str">
        <f t="shared" ca="1" si="27"/>
        <v>Darling Maltaix (FR)</v>
      </c>
      <c r="AD15" s="6" t="str">
        <f t="shared" ca="1" si="28"/>
        <v>Darling Maltaix (FR)</v>
      </c>
      <c r="AE15" s="6" t="str">
        <f t="shared" ca="1" si="29"/>
        <v>Eric The Third (IRE)</v>
      </c>
      <c r="AF15" s="16" t="str">
        <f t="shared" ca="1" si="30"/>
        <v>Eric The Third (IRE)</v>
      </c>
      <c r="AG15" s="16">
        <f t="shared" ca="1" si="31"/>
        <v>1.5</v>
      </c>
      <c r="AH15" s="16" t="str">
        <f t="shared" ca="1" si="32"/>
        <v>***</v>
      </c>
      <c r="AI15" s="6">
        <v>13</v>
      </c>
      <c r="AJ15" s="6">
        <f t="shared" si="33"/>
        <v>-1</v>
      </c>
      <c r="AK15" s="6">
        <f t="shared" si="34"/>
        <v>-1</v>
      </c>
      <c r="AL15" s="6">
        <f t="shared" ca="1" si="35"/>
        <v>4</v>
      </c>
      <c r="AM15" s="6" t="str">
        <f t="shared" ca="1" si="36"/>
        <v>Horse Racing Bets With Betfinder At Betbright Novices Handicap Chase</v>
      </c>
      <c r="AN15" s="6" t="str">
        <f t="shared" ca="1" si="37"/>
        <v xml:space="preserve">2m4f </v>
      </c>
      <c r="AO15" s="6">
        <f t="shared" ca="1" si="38"/>
        <v>7473</v>
      </c>
      <c r="AP15" s="6" t="str">
        <f t="shared" ca="1" si="39"/>
        <v>Good To Firm</v>
      </c>
      <c r="AQ15" s="6" t="str">
        <f t="shared" ca="1" si="40"/>
        <v>Handicap</v>
      </c>
      <c r="AR15" s="6" t="str">
        <f t="shared" ca="1" si="41"/>
        <v>Boy In A Bentley (IRE)</v>
      </c>
      <c r="AS15" s="6" t="str">
        <f t="shared" ca="1" si="42"/>
        <v>Boy In A Bentley (IRE)</v>
      </c>
      <c r="AT15" s="6" t="str">
        <f t="shared" ca="1" si="43"/>
        <v>Eric The Third (IRE)</v>
      </c>
      <c r="AU15" s="6" t="str">
        <f t="shared" ca="1" si="44"/>
        <v>Eric The Third (IRE)</v>
      </c>
      <c r="AV15" s="6" t="str">
        <f t="shared" ca="1" si="45"/>
        <v>Boy In A Bentley (IRE)</v>
      </c>
      <c r="AW15" s="6">
        <f t="shared" ca="1" si="55"/>
        <v>24</v>
      </c>
      <c r="AX15" s="6">
        <f t="shared" ca="1" si="56"/>
        <v>22</v>
      </c>
      <c r="AY15" s="6" t="str">
        <f t="shared" ca="1" si="46"/>
        <v>Eric The Third (IRE)</v>
      </c>
      <c r="AZ15" s="14" t="str">
        <f t="shared" ca="1" si="47"/>
        <v/>
      </c>
      <c r="BA15" s="14" t="str">
        <f t="shared" ca="1" si="48"/>
        <v/>
      </c>
      <c r="BB15" s="14">
        <f t="shared" ca="1" si="49"/>
        <v>5</v>
      </c>
      <c r="BC15" s="14">
        <f t="shared" ca="1" si="50"/>
        <v>20</v>
      </c>
      <c r="BD15" s="14" t="str">
        <f t="shared" ca="1" si="51"/>
        <v>No Lay</v>
      </c>
      <c r="BE15" s="14" t="str">
        <f t="shared" ca="1" si="52"/>
        <v>*</v>
      </c>
      <c r="BF15" s="14" t="str">
        <f t="shared" ca="1" si="53"/>
        <v>"</v>
      </c>
      <c r="BG15" s="14" t="str">
        <f t="shared" ca="1" si="54"/>
        <v>Class 4</v>
      </c>
    </row>
    <row r="16" spans="1:59" s="6" customFormat="1">
      <c r="A16" s="14" t="str">
        <f>Sheets!D30</f>
        <v>1415 Galway</v>
      </c>
      <c r="B16" s="14" t="str">
        <f t="shared" ca="1" si="0"/>
        <v>Galway</v>
      </c>
      <c r="C16" s="15">
        <f t="shared" ca="1" si="1"/>
        <v>0.59375</v>
      </c>
      <c r="D16" s="16" t="str">
        <f t="shared" ca="1" si="2"/>
        <v>Se Mo Laoch (IRE)</v>
      </c>
      <c r="E16" s="17">
        <f t="shared" ca="1" si="3"/>
        <v>3.8503823225733001E-2</v>
      </c>
      <c r="F16" s="18">
        <f t="shared" ca="1" si="4"/>
        <v>5.5</v>
      </c>
      <c r="G16" s="6" t="str">
        <f t="shared" ca="1" si="5"/>
        <v>Shanklys Dawn (IRE)</v>
      </c>
      <c r="H16" s="8">
        <f t="shared" ca="1" si="6"/>
        <v>4</v>
      </c>
      <c r="I16" s="16" t="str">
        <f t="shared" ca="1" si="7"/>
        <v>Ballyfinboy (IRE)</v>
      </c>
      <c r="J16" s="18">
        <f t="shared" ca="1" si="8"/>
        <v>6.5</v>
      </c>
      <c r="K16" s="6" t="str">
        <f t="shared" ca="1" si="9"/>
        <v>Se Mo Laoch (IRE)</v>
      </c>
      <c r="L16" s="7">
        <f t="shared" ca="1" si="10"/>
        <v>4.5453239048905781E-4</v>
      </c>
      <c r="M16" s="8">
        <f t="shared" ca="1" si="11"/>
        <v>5.5</v>
      </c>
      <c r="N16" s="16" t="str">
        <f t="shared" ca="1" si="12"/>
        <v>Holly Flight (FR)</v>
      </c>
      <c r="O16" s="17">
        <f t="shared" ca="1" si="13"/>
        <v>5.3515065320947644E-2</v>
      </c>
      <c r="P16" s="18">
        <f t="shared" ca="1" si="14"/>
        <v>12</v>
      </c>
      <c r="Q16" s="6" t="str">
        <f t="shared" ca="1" si="15"/>
        <v>Ballyfinboy (IRE)</v>
      </c>
      <c r="R16" s="7">
        <f t="shared" ca="1" si="16"/>
        <v>0.70164787510841287</v>
      </c>
      <c r="S16" s="8">
        <f t="shared" ca="1" si="17"/>
        <v>6.5</v>
      </c>
      <c r="T16" s="16" t="str">
        <f t="shared" ca="1" si="18"/>
        <v>Shanklys Dawn (IRE)</v>
      </c>
      <c r="U16" s="17">
        <f t="shared" ca="1" si="19"/>
        <v>0.14125973948730153</v>
      </c>
      <c r="V16" s="18">
        <f t="shared" ca="1" si="20"/>
        <v>4</v>
      </c>
      <c r="W16" s="6" t="str">
        <f t="shared" ca="1" si="21"/>
        <v>Ballyfinboy (IRE)</v>
      </c>
      <c r="X16" s="7">
        <f t="shared" ca="1" si="22"/>
        <v>0.35839613754121524</v>
      </c>
      <c r="Y16" s="8">
        <f t="shared" ca="1" si="23"/>
        <v>6.5</v>
      </c>
      <c r="Z16" s="16" t="str">
        <f t="shared" ca="1" si="24"/>
        <v>Se Mo Laoch (IRE)</v>
      </c>
      <c r="AA16" s="17">
        <f t="shared" ca="1" si="25"/>
        <v>5.3430412986392908E-2</v>
      </c>
      <c r="AB16" s="18">
        <f t="shared" ca="1" si="26"/>
        <v>5.5</v>
      </c>
      <c r="AC16" s="6" t="str">
        <f t="shared" ca="1" si="27"/>
        <v>Se Mo Laoch (IRE)</v>
      </c>
      <c r="AD16" s="6" t="str">
        <f t="shared" ca="1" si="28"/>
        <v>no selection</v>
      </c>
      <c r="AE16" s="6" t="str">
        <f t="shared" ca="1" si="29"/>
        <v>Se Mo Laoch (IRE)</v>
      </c>
      <c r="AF16" s="16" t="str">
        <f t="shared" ca="1" si="30"/>
        <v>Se Mo Laoch (IRE)</v>
      </c>
      <c r="AG16" s="16">
        <f t="shared" ca="1" si="31"/>
        <v>5.5</v>
      </c>
      <c r="AH16" s="16" t="str">
        <f t="shared" ca="1" si="32"/>
        <v>*</v>
      </c>
      <c r="AI16" s="6">
        <v>14</v>
      </c>
      <c r="AJ16" s="6">
        <f t="shared" si="33"/>
        <v>-1</v>
      </c>
      <c r="AK16" s="6">
        <f t="shared" si="34"/>
        <v>-1</v>
      </c>
      <c r="AL16" s="6">
        <f t="shared" ca="1" si="35"/>
        <v>16</v>
      </c>
      <c r="AM16" s="6" t="str">
        <f t="shared" ca="1" si="36"/>
        <v>Ballymore Handicap Chase (0-102)</v>
      </c>
      <c r="AN16" s="6" t="str">
        <f t="shared" ca="1" si="37"/>
        <v xml:space="preserve">2m6½f </v>
      </c>
      <c r="AO16" s="6">
        <f t="shared" ca="1" si="38"/>
        <v>6542</v>
      </c>
      <c r="AP16" s="6" t="str">
        <f t="shared" ca="1" si="39"/>
        <v>Yielding</v>
      </c>
      <c r="AQ16" s="6" t="str">
        <f t="shared" ca="1" si="40"/>
        <v>Handicap</v>
      </c>
      <c r="AR16" s="6" t="str">
        <f t="shared" ca="1" si="41"/>
        <v>Shanklys Dawn (IRE)</v>
      </c>
      <c r="AS16" s="6" t="str">
        <f t="shared" ca="1" si="42"/>
        <v>Shanklys Dawn (IRE)</v>
      </c>
      <c r="AT16" s="6" t="str">
        <f t="shared" ca="1" si="43"/>
        <v>Shanklys Dawn (IRE)</v>
      </c>
      <c r="AU16" s="6" t="str">
        <f t="shared" ca="1" si="44"/>
        <v>Se Mo Laoch (IRE)</v>
      </c>
      <c r="AV16" s="6" t="str">
        <f t="shared" ca="1" si="45"/>
        <v>Shanklys Dawn (IRE)</v>
      </c>
      <c r="AW16" s="6">
        <f ca="1">INDEX(INDIRECT("'"&amp;A16&amp;"'!$V$52:$V$92"),MATCH(AU16,INDIRECT("'"&amp;A16&amp;"'!$S$52:$S$92"),0))</f>
        <v>88</v>
      </c>
      <c r="AX16" s="6">
        <f ca="1">INDEX(INDIRECT("'"&amp;$A16&amp;"'!$V$52:$V$92"),MATCH(AV16,INDIRECT("'"&amp;$A16&amp;"'!$S$52:$S$92"),0))</f>
        <v>93</v>
      </c>
      <c r="AY16" s="6" t="str">
        <f t="shared" ca="1" si="46"/>
        <v>Shanklys Dawn (IRE)</v>
      </c>
      <c r="AZ16" s="14" t="str">
        <f t="shared" ca="1" si="47"/>
        <v/>
      </c>
      <c r="BA16" s="14" t="str">
        <f t="shared" ca="1" si="48"/>
        <v/>
      </c>
      <c r="BB16" s="14">
        <f t="shared" ca="1" si="49"/>
        <v>45</v>
      </c>
      <c r="BC16" s="14">
        <f t="shared" ca="1" si="50"/>
        <v>30</v>
      </c>
      <c r="BD16" s="14" t="str">
        <f t="shared" ca="1" si="51"/>
        <v>No Lay</v>
      </c>
      <c r="BE16" s="14" t="str">
        <f t="shared" ca="1" si="52"/>
        <v>*</v>
      </c>
      <c r="BF16" s="14" t="str">
        <f t="shared" ca="1" si="53"/>
        <v>"</v>
      </c>
      <c r="BG16" s="14">
        <f t="shared" ca="1" si="54"/>
        <v>0</v>
      </c>
    </row>
    <row r="17" spans="1:59" s="6" customFormat="1">
      <c r="A17" s="14" t="str">
        <f>Sheets!D31</f>
        <v>1425 Aintree</v>
      </c>
      <c r="B17" s="14" t="str">
        <f t="shared" ca="1" si="0"/>
        <v>Aintree</v>
      </c>
      <c r="C17" s="15">
        <f t="shared" ca="1" si="1"/>
        <v>0.60069444444444442</v>
      </c>
      <c r="D17" s="16" t="str">
        <f t="shared" ca="1" si="2"/>
        <v>Byron Flyer</v>
      </c>
      <c r="E17" s="17">
        <f t="shared" ca="1" si="3"/>
        <v>7.9628431955846707E-2</v>
      </c>
      <c r="F17" s="18">
        <f t="shared" ca="1" si="4"/>
        <v>3.33</v>
      </c>
      <c r="G17" s="6" t="str">
        <f t="shared" ca="1" si="5"/>
        <v>Haul Away (IRE)</v>
      </c>
      <c r="H17" s="8">
        <f t="shared" ca="1" si="6"/>
        <v>4</v>
      </c>
      <c r="I17" s="16" t="str">
        <f t="shared" ca="1" si="7"/>
        <v>Lungarno Palace (USA)</v>
      </c>
      <c r="J17" s="18">
        <f t="shared" ca="1" si="8"/>
        <v>8</v>
      </c>
      <c r="K17" s="6" t="str">
        <f t="shared" ca="1" si="9"/>
        <v>Haul Away (IRE)</v>
      </c>
      <c r="L17" s="7">
        <f t="shared" ca="1" si="10"/>
        <v>1.8018833073229162E-3</v>
      </c>
      <c r="M17" s="8">
        <f t="shared" ca="1" si="11"/>
        <v>4</v>
      </c>
      <c r="N17" s="16" t="str">
        <f t="shared" ca="1" si="12"/>
        <v>Lungarno Palace (USA)</v>
      </c>
      <c r="O17" s="17">
        <f t="shared" ca="1" si="13"/>
        <v>2.4161171285065074E-2</v>
      </c>
      <c r="P17" s="18">
        <f t="shared" ca="1" si="14"/>
        <v>8</v>
      </c>
      <c r="Q17" s="6" t="str">
        <f t="shared" ca="1" si="15"/>
        <v>Haul Away (IRE)</v>
      </c>
      <c r="R17" s="7">
        <f t="shared" ca="1" si="16"/>
        <v>0.31632618025751075</v>
      </c>
      <c r="S17" s="8">
        <f t="shared" ca="1" si="17"/>
        <v>4</v>
      </c>
      <c r="T17" s="16" t="str">
        <f t="shared" ca="1" si="18"/>
        <v>Cool Sky</v>
      </c>
      <c r="U17" s="17">
        <f t="shared" ca="1" si="19"/>
        <v>0.23546344271732866</v>
      </c>
      <c r="V17" s="18">
        <f t="shared" ca="1" si="20"/>
        <v>16</v>
      </c>
      <c r="W17" s="6" t="str">
        <f t="shared" ca="1" si="21"/>
        <v>Lygon Rock (IRE)</v>
      </c>
      <c r="X17" s="7">
        <f t="shared" ca="1" si="22"/>
        <v>0.19117838239390841</v>
      </c>
      <c r="Y17" s="8">
        <f t="shared" ca="1" si="23"/>
        <v>8</v>
      </c>
      <c r="Z17" s="16" t="str">
        <f t="shared" ca="1" si="24"/>
        <v>Haul Away (IRE)</v>
      </c>
      <c r="AA17" s="17">
        <f t="shared" ca="1" si="25"/>
        <v>0.17842990397071359</v>
      </c>
      <c r="AB17" s="18">
        <f t="shared" ca="1" si="26"/>
        <v>4</v>
      </c>
      <c r="AC17" s="6" t="str">
        <f t="shared" ca="1" si="27"/>
        <v>Haul Away (IRE)</v>
      </c>
      <c r="AD17" s="6" t="str">
        <f t="shared" ca="1" si="28"/>
        <v>Lungarno Palace (USA)</v>
      </c>
      <c r="AE17" s="6" t="str">
        <f t="shared" ca="1" si="29"/>
        <v>no selection</v>
      </c>
      <c r="AF17" s="16" t="str">
        <f t="shared" ca="1" si="30"/>
        <v>Haul Away (IRE)</v>
      </c>
      <c r="AG17" s="16">
        <f t="shared" ca="1" si="31"/>
        <v>4</v>
      </c>
      <c r="AH17" s="16" t="str">
        <f t="shared" ca="1" si="32"/>
        <v>*</v>
      </c>
      <c r="AI17" s="6">
        <v>15</v>
      </c>
      <c r="AJ17" s="6">
        <f t="shared" si="33"/>
        <v>-1</v>
      </c>
      <c r="AK17" s="6">
        <f t="shared" si="34"/>
        <v>-1</v>
      </c>
      <c r="AL17" s="6">
        <f t="shared" ca="1" si="35"/>
        <v>12</v>
      </c>
      <c r="AM17" s="6" t="str">
        <f t="shared" ca="1" si="36"/>
        <v>Racing UK Handicap Hurdle</v>
      </c>
      <c r="AN17" s="6" t="str">
        <f t="shared" ca="1" si="37"/>
        <v xml:space="preserve">2m4f </v>
      </c>
      <c r="AO17" s="6">
        <f t="shared" ca="1" si="38"/>
        <v>17204</v>
      </c>
      <c r="AP17" s="6" t="str">
        <f t="shared" ca="1" si="39"/>
        <v>Good</v>
      </c>
      <c r="AQ17" s="6" t="str">
        <f t="shared" ca="1" si="40"/>
        <v>Handicap</v>
      </c>
      <c r="AR17" s="6" t="str">
        <f t="shared" ca="1" si="41"/>
        <v>Haul Away (IRE)</v>
      </c>
      <c r="AS17" s="6" t="str">
        <f t="shared" ca="1" si="42"/>
        <v>Lungarno Palace (USA)</v>
      </c>
      <c r="AT17" s="6" t="str">
        <f t="shared" ca="1" si="43"/>
        <v>Byron Flyer</v>
      </c>
      <c r="AU17" s="6" t="str">
        <f t="shared" ca="1" si="44"/>
        <v>Byron Flyer</v>
      </c>
      <c r="AV17" s="6" t="str">
        <f t="shared" ca="1" si="45"/>
        <v>Haul Away (IRE)</v>
      </c>
      <c r="AW17" s="6">
        <f t="shared" ref="AW17:AW32" ca="1" si="57">INDEX(INDIRECT("'"&amp;A17&amp;"'!$V$52:$V$92"),MATCH(AU17,INDIRECT("'"&amp;A17&amp;"'!$S$52:$S$92"),0))</f>
        <v>70</v>
      </c>
      <c r="AX17" s="6">
        <f t="shared" ref="AX17:AX32" ca="1" si="58">INDEX(INDIRECT("'"&amp;$A17&amp;"'!$V$52:$V$92"),MATCH(AV17,INDIRECT("'"&amp;$A17&amp;"'!$S$52:$S$92"),0))</f>
        <v>74</v>
      </c>
      <c r="AY17" s="6" t="str">
        <f t="shared" ref="AY17:AY32" ca="1" si="59">IF(AW17&gt;AX17,AU17,IF(AX17&gt;AW17,AV17,IF(AW17=AX17,"tie",0)))</f>
        <v>Haul Away (IRE)</v>
      </c>
      <c r="AZ17" s="14" t="str">
        <f t="shared" ca="1" si="47"/>
        <v/>
      </c>
      <c r="BA17" s="14" t="str">
        <f t="shared" ca="1" si="48"/>
        <v/>
      </c>
      <c r="BB17" s="14">
        <f t="shared" ca="1" si="49"/>
        <v>23.299999999999997</v>
      </c>
      <c r="BC17" s="14">
        <f t="shared" ca="1" si="50"/>
        <v>30</v>
      </c>
      <c r="BD17" s="14" t="str">
        <f t="shared" ca="1" si="51"/>
        <v>No Lay</v>
      </c>
      <c r="BE17" s="14" t="str">
        <f t="shared" ca="1" si="52"/>
        <v>**</v>
      </c>
      <c r="BF17" s="14" t="str">
        <f t="shared" ca="1" si="53"/>
        <v>"</v>
      </c>
      <c r="BG17" s="14" t="str">
        <f t="shared" ca="1" si="54"/>
        <v>Class 2</v>
      </c>
    </row>
    <row r="18" spans="1:59" s="6" customFormat="1">
      <c r="A18" s="14" t="str">
        <f>Sheets!D32</f>
        <v>1435 Wexford</v>
      </c>
      <c r="B18" s="14" t="str">
        <f t="shared" ca="1" si="0"/>
        <v>Wexford</v>
      </c>
      <c r="C18" s="15">
        <f t="shared" ca="1" si="1"/>
        <v>0.60763888888888895</v>
      </c>
      <c r="D18" s="16" t="str">
        <f t="shared" ca="1" si="2"/>
        <v>Youcantcallherthat (IRE)</v>
      </c>
      <c r="E18" s="17">
        <f t="shared" ca="1" si="3"/>
        <v>0.30200417040373073</v>
      </c>
      <c r="F18" s="18">
        <f t="shared" ca="1" si="4"/>
        <v>0</v>
      </c>
      <c r="G18" s="6" t="str">
        <f t="shared" ca="1" si="5"/>
        <v>Lady Of The Sea (IRE)</v>
      </c>
      <c r="H18" s="8">
        <f t="shared" ca="1" si="6"/>
        <v>7.5</v>
      </c>
      <c r="I18" s="16" t="str">
        <f t="shared" ca="1" si="7"/>
        <v>Holy Motivation (IRE)</v>
      </c>
      <c r="J18" s="18">
        <f t="shared" ca="1" si="8"/>
        <v>1.1000000000000001</v>
      </c>
      <c r="K18" s="6" t="str">
        <f t="shared" ca="1" si="9"/>
        <v>Youcantcallherthat (IRE)</v>
      </c>
      <c r="L18" s="7">
        <f t="shared" ca="1" si="10"/>
        <v>0.22905301526390445</v>
      </c>
      <c r="M18" s="8">
        <f t="shared" ca="1" si="11"/>
        <v>0</v>
      </c>
      <c r="N18" s="16" t="str">
        <f t="shared" ca="1" si="12"/>
        <v>Lady Of The Sea (IRE)</v>
      </c>
      <c r="O18" s="17">
        <f t="shared" ca="1" si="13"/>
        <v>4.3007718924673949E-2</v>
      </c>
      <c r="P18" s="18">
        <f t="shared" ca="1" si="14"/>
        <v>7.5</v>
      </c>
      <c r="Q18" s="6" t="str">
        <f t="shared" ca="1" si="15"/>
        <v>Holy Motivation (IRE)</v>
      </c>
      <c r="R18" s="7">
        <f t="shared" ca="1" si="16"/>
        <v>5.4847107620350478E-2</v>
      </c>
      <c r="S18" s="8">
        <f t="shared" ca="1" si="17"/>
        <v>1.1000000000000001</v>
      </c>
      <c r="T18" s="16" t="str">
        <f t="shared" ca="1" si="18"/>
        <v>Youcantcallherthat (IRE)</v>
      </c>
      <c r="U18" s="17">
        <f t="shared" ca="1" si="19"/>
        <v>0.29110922347278267</v>
      </c>
      <c r="V18" s="18">
        <f t="shared" ca="1" si="20"/>
        <v>0</v>
      </c>
      <c r="W18" s="6" t="str">
        <f t="shared" ca="1" si="21"/>
        <v>Silver Planeur (FR)</v>
      </c>
      <c r="X18" s="7">
        <f t="shared" ca="1" si="22"/>
        <v>0.34026641738723995</v>
      </c>
      <c r="Y18" s="8">
        <f t="shared" ca="1" si="23"/>
        <v>10</v>
      </c>
      <c r="Z18" s="16" t="str">
        <f t="shared" ca="1" si="24"/>
        <v>Lady Of The Sea (IRE)</v>
      </c>
      <c r="AA18" s="17">
        <f t="shared" ca="1" si="25"/>
        <v>0.39567126841471328</v>
      </c>
      <c r="AB18" s="18">
        <f t="shared" ca="1" si="26"/>
        <v>7.5</v>
      </c>
      <c r="AC18" s="6" t="str">
        <f t="shared" ca="1" si="27"/>
        <v>Youcantcallherthat (IRE)</v>
      </c>
      <c r="AD18" s="6" t="str">
        <f t="shared" ca="1" si="28"/>
        <v>no selection</v>
      </c>
      <c r="AE18" s="6" t="str">
        <f t="shared" ca="1" si="29"/>
        <v>no selection</v>
      </c>
      <c r="AF18" s="16" t="str">
        <f t="shared" ca="1" si="30"/>
        <v>Youcantcallherthat (IRE)</v>
      </c>
      <c r="AG18" s="16">
        <f t="shared" ca="1" si="31"/>
        <v>0</v>
      </c>
      <c r="AH18" s="16" t="str">
        <f t="shared" ca="1" si="32"/>
        <v>*</v>
      </c>
      <c r="AI18" s="6">
        <v>16</v>
      </c>
      <c r="AJ18" s="6">
        <f t="shared" si="33"/>
        <v>-1</v>
      </c>
      <c r="AK18" s="6">
        <f t="shared" si="34"/>
        <v>-1</v>
      </c>
      <c r="AL18" s="6">
        <f t="shared" ca="1" si="35"/>
        <v>17</v>
      </c>
      <c r="AM18" s="6" t="str">
        <f t="shared" ca="1" si="36"/>
        <v>Casey Concrete Gorey Handicap Hurdle (80-95)</v>
      </c>
      <c r="AN18" s="6" t="str">
        <f t="shared" ca="1" si="37"/>
        <v xml:space="preserve">3m </v>
      </c>
      <c r="AO18" s="6">
        <f t="shared" ca="1" si="38"/>
        <v>5451</v>
      </c>
      <c r="AP18" s="6" t="str">
        <f t="shared" ca="1" si="39"/>
        <v>Good</v>
      </c>
      <c r="AQ18" s="6" t="str">
        <f t="shared" ca="1" si="40"/>
        <v>Handicap</v>
      </c>
      <c r="AR18" s="6" t="str">
        <f t="shared" ca="1" si="41"/>
        <v>Youcantcallherthat (IRE)</v>
      </c>
      <c r="AS18" s="6" t="str">
        <f t="shared" ca="1" si="42"/>
        <v>Youcantcallherthat (IRE)</v>
      </c>
      <c r="AT18" s="6" t="str">
        <f t="shared" ca="1" si="43"/>
        <v>Youcantcallherthat (IRE)</v>
      </c>
      <c r="AU18" s="6" t="str">
        <f t="shared" ca="1" si="44"/>
        <v>Youcantcallherthat (IRE)</v>
      </c>
      <c r="AV18" s="6" t="str">
        <f t="shared" ca="1" si="45"/>
        <v>Lady Of The Sea (IRE)</v>
      </c>
      <c r="AW18" s="6">
        <f t="shared" ca="1" si="57"/>
        <v>105</v>
      </c>
      <c r="AX18" s="6">
        <f t="shared" ca="1" si="58"/>
        <v>107</v>
      </c>
      <c r="AY18" s="6" t="str">
        <f t="shared" ca="1" si="59"/>
        <v>Lady Of The Sea (IRE)</v>
      </c>
      <c r="AZ18" s="14" t="str">
        <f t="shared" ca="1" si="47"/>
        <v/>
      </c>
      <c r="BA18" s="14" t="str">
        <f t="shared" ca="1" si="48"/>
        <v/>
      </c>
      <c r="BB18" s="14">
        <f t="shared" ca="1" si="49"/>
        <v>-10</v>
      </c>
      <c r="BC18" s="14">
        <f t="shared" ca="1" si="50"/>
        <v>65</v>
      </c>
      <c r="BD18" s="14" t="str">
        <f t="shared" ca="1" si="51"/>
        <v>Holy Motivation (IRE)</v>
      </c>
      <c r="BE18" s="14" t="str">
        <f t="shared" ca="1" si="52"/>
        <v>*****</v>
      </c>
      <c r="BF18" s="14" t="str">
        <f t="shared" ca="1" si="53"/>
        <v>PLUS: Holy Motivation (IRE) is 30.5% behind top-rated Youcantcallherthat (IRE). 
NEUTRAL: Speed is not a factor.
PLUS: Form horse Tricky Question (IRE) is 22.91% ahead of the lay selection Holy Motivation (IRE). 
NEUTRAL: Stallion ratings are not a factor.
PLUS: The most suited horse, Lady Of The Sea (IRE) is 48.15% ahead of Holy Motivation (IRE). 
PLUS: The top-rated jockey, Townend, P is 75.59% ahead of Donoghue, K M. 
PLUS: In the second-last race, Youcantcallherthat (IRE) outperformed Holy Motivation (IRE) significantly.</v>
      </c>
      <c r="BG18" s="14">
        <f t="shared" ca="1" si="54"/>
        <v>0</v>
      </c>
    </row>
    <row r="19" spans="1:59" s="6" customFormat="1">
      <c r="A19" s="14" t="str">
        <f>Sheets!D33</f>
        <v>1445 Wincanton</v>
      </c>
      <c r="B19" s="14" t="str">
        <f t="shared" ca="1" si="0"/>
        <v>Wincanton</v>
      </c>
      <c r="C19" s="15">
        <f t="shared" ca="1" si="1"/>
        <v>0.61458333333333337</v>
      </c>
      <c r="D19" s="16" t="str">
        <f t="shared" ca="1" si="2"/>
        <v>Sumkindofking (IRE)</v>
      </c>
      <c r="E19" s="17">
        <f t="shared" ca="1" si="3"/>
        <v>5.9575276837015752E-2</v>
      </c>
      <c r="F19" s="18">
        <f t="shared" ca="1" si="4"/>
        <v>2.25</v>
      </c>
      <c r="G19" s="6" t="str">
        <f t="shared" ca="1" si="5"/>
        <v>Mighty Leader (IRE)</v>
      </c>
      <c r="H19" s="8">
        <f t="shared" ca="1" si="6"/>
        <v>2.75</v>
      </c>
      <c r="I19" s="16" t="str">
        <f t="shared" ca="1" si="7"/>
        <v>Bigbadjohn (IRE)</v>
      </c>
      <c r="J19" s="18">
        <f t="shared" ca="1" si="8"/>
        <v>4</v>
      </c>
      <c r="K19" s="6" t="str">
        <f t="shared" ca="1" si="9"/>
        <v>Sumkindofking (IRE)</v>
      </c>
      <c r="L19" s="7">
        <f t="shared" ca="1" si="10"/>
        <v>2.5223033252230326E-2</v>
      </c>
      <c r="M19" s="8">
        <f t="shared" ca="1" si="11"/>
        <v>2.25</v>
      </c>
      <c r="N19" s="16" t="str">
        <f t="shared" ca="1" si="12"/>
        <v>Bigbadjohn (IRE)</v>
      </c>
      <c r="O19" s="17">
        <f t="shared" ca="1" si="13"/>
        <v>1.291660308598206E-2</v>
      </c>
      <c r="P19" s="18">
        <f t="shared" ca="1" si="14"/>
        <v>4</v>
      </c>
      <c r="Q19" s="6" t="str">
        <f t="shared" ca="1" si="15"/>
        <v>Ridgeway Flyer</v>
      </c>
      <c r="R19" s="7">
        <f t="shared" ca="1" si="16"/>
        <v>0.21928954157570943</v>
      </c>
      <c r="S19" s="8">
        <f t="shared" ca="1" si="17"/>
        <v>2.5</v>
      </c>
      <c r="T19" s="16" t="str">
        <f t="shared" ca="1" si="18"/>
        <v>Sumkindofking (IRE)</v>
      </c>
      <c r="U19" s="17">
        <f t="shared" ca="1" si="19"/>
        <v>0.1558783866617629</v>
      </c>
      <c r="V19" s="18">
        <f t="shared" ca="1" si="20"/>
        <v>2.25</v>
      </c>
      <c r="W19" s="6" t="str">
        <f t="shared" ca="1" si="21"/>
        <v>Ridgeway Flyer</v>
      </c>
      <c r="X19" s="7">
        <f t="shared" ca="1" si="22"/>
        <v>0.56050393195313752</v>
      </c>
      <c r="Y19" s="8">
        <f t="shared" ca="1" si="23"/>
        <v>2.5</v>
      </c>
      <c r="Z19" s="16" t="str">
        <f t="shared" ca="1" si="24"/>
        <v>Ridgeway Flyer</v>
      </c>
      <c r="AA19" s="17">
        <f t="shared" ca="1" si="25"/>
        <v>2.9487028157439307E-2</v>
      </c>
      <c r="AB19" s="18">
        <f t="shared" ca="1" si="26"/>
        <v>2.5</v>
      </c>
      <c r="AC19" s="6" t="str">
        <f t="shared" ca="1" si="27"/>
        <v>Sumkindofking (IRE)</v>
      </c>
      <c r="AD19" s="6" t="str">
        <f t="shared" ca="1" si="28"/>
        <v>Ridgeway Flyer</v>
      </c>
      <c r="AE19" s="6" t="str">
        <f t="shared" ca="1" si="29"/>
        <v>no selection</v>
      </c>
      <c r="AF19" s="16" t="str">
        <f t="shared" ca="1" si="30"/>
        <v>Sumkindofking (IRE)</v>
      </c>
      <c r="AG19" s="16">
        <f t="shared" ca="1" si="31"/>
        <v>2.25</v>
      </c>
      <c r="AH19" s="16" t="str">
        <f t="shared" ca="1" si="32"/>
        <v>**</v>
      </c>
      <c r="AI19" s="6">
        <v>17</v>
      </c>
      <c r="AJ19" s="6">
        <f t="shared" si="33"/>
        <v>-1</v>
      </c>
      <c r="AK19" s="6">
        <f t="shared" si="34"/>
        <v>-1</v>
      </c>
      <c r="AL19" s="6">
        <f t="shared" ca="1" si="35"/>
        <v>5</v>
      </c>
      <c r="AM19" s="6" t="str">
        <f t="shared" ca="1" si="36"/>
        <v>Download The Betbright App Handicap Chase (For The Desert Orchid Silver Cup)</v>
      </c>
      <c r="AN19" s="6" t="str">
        <f t="shared" ca="1" si="37"/>
        <v xml:space="preserve">3m2½f </v>
      </c>
      <c r="AO19" s="6">
        <f t="shared" ca="1" si="38"/>
        <v>16245</v>
      </c>
      <c r="AP19" s="6" t="str">
        <f t="shared" ca="1" si="39"/>
        <v>Good To Firm</v>
      </c>
      <c r="AQ19" s="6" t="str">
        <f t="shared" ca="1" si="40"/>
        <v>Handicap</v>
      </c>
      <c r="AR19" s="6" t="str">
        <f t="shared" ca="1" si="41"/>
        <v>Sumkindofking (IRE)</v>
      </c>
      <c r="AS19" s="6" t="str">
        <f t="shared" ca="1" si="42"/>
        <v>Sumkindofking (IRE)</v>
      </c>
      <c r="AT19" s="6" t="str">
        <f t="shared" ca="1" si="43"/>
        <v>Sumkindofking (IRE)</v>
      </c>
      <c r="AU19" s="6" t="str">
        <f t="shared" ca="1" si="44"/>
        <v>Sumkindofking (IRE)</v>
      </c>
      <c r="AV19" s="6" t="str">
        <f t="shared" ca="1" si="45"/>
        <v>Mighty Leader (IRE)</v>
      </c>
      <c r="AW19" s="6">
        <f t="shared" ca="1" si="57"/>
        <v>30</v>
      </c>
      <c r="AX19" s="6">
        <f t="shared" ca="1" si="58"/>
        <v>25</v>
      </c>
      <c r="AY19" s="6" t="str">
        <f t="shared" ca="1" si="59"/>
        <v>Sumkindofking (IRE)</v>
      </c>
      <c r="AZ19" s="14" t="str">
        <f t="shared" ca="1" si="47"/>
        <v/>
      </c>
      <c r="BA19" s="14" t="str">
        <f t="shared" ca="1" si="48"/>
        <v/>
      </c>
      <c r="BB19" s="14">
        <f t="shared" ca="1" si="49"/>
        <v>12.5</v>
      </c>
      <c r="BC19" s="14">
        <f t="shared" ca="1" si="50"/>
        <v>17.5</v>
      </c>
      <c r="BD19" s="14" t="str">
        <f t="shared" ca="1" si="51"/>
        <v>No Lay</v>
      </c>
      <c r="BE19" s="14" t="str">
        <f t="shared" ca="1" si="52"/>
        <v>*</v>
      </c>
      <c r="BF19" s="14" t="str">
        <f t="shared" ca="1" si="53"/>
        <v>"</v>
      </c>
      <c r="BG19" s="14" t="str">
        <f t="shared" ca="1" si="54"/>
        <v>Class 3</v>
      </c>
    </row>
    <row r="20" spans="1:59" s="6" customFormat="1">
      <c r="A20" s="14" t="str">
        <f>Sheets!D34</f>
        <v>1450 Galway</v>
      </c>
      <c r="B20" s="14" t="str">
        <f t="shared" ca="1" si="0"/>
        <v>Galway</v>
      </c>
      <c r="C20" s="15">
        <f t="shared" ca="1" si="1"/>
        <v>0.61805555555555558</v>
      </c>
      <c r="D20" s="16" t="str">
        <f t="shared" ca="1" si="2"/>
        <v>Randalls Ur Poet (IRE)</v>
      </c>
      <c r="E20" s="17">
        <f t="shared" ca="1" si="3"/>
        <v>8.3745980649720719E-2</v>
      </c>
      <c r="F20" s="18">
        <f t="shared" ca="1" si="4"/>
        <v>14</v>
      </c>
      <c r="G20" s="6" t="str">
        <f t="shared" ca="1" si="5"/>
        <v>Vinnie The Hoddie (IRE)</v>
      </c>
      <c r="H20" s="8">
        <f t="shared" ca="1" si="6"/>
        <v>5</v>
      </c>
      <c r="I20" s="16" t="str">
        <f t="shared" ca="1" si="7"/>
        <v>Poly Rock (FR)</v>
      </c>
      <c r="J20" s="18">
        <f t="shared" ca="1" si="8"/>
        <v>3</v>
      </c>
      <c r="K20" s="6" t="str">
        <f t="shared" ca="1" si="9"/>
        <v>Randalls Ur Poet (IRE)</v>
      </c>
      <c r="L20" s="7">
        <f t="shared" ca="1" si="10"/>
        <v>0.26223973060346217</v>
      </c>
      <c r="M20" s="8">
        <f t="shared" ca="1" si="11"/>
        <v>14</v>
      </c>
      <c r="N20" s="16" t="str">
        <f t="shared" ca="1" si="12"/>
        <v>Vinnie The Hoddie (IRE)</v>
      </c>
      <c r="O20" s="17">
        <f t="shared" ca="1" si="13"/>
        <v>0.11926136363636368</v>
      </c>
      <c r="P20" s="18">
        <f t="shared" ca="1" si="14"/>
        <v>5</v>
      </c>
      <c r="Q20" s="6" t="str">
        <f t="shared" ca="1" si="15"/>
        <v>Dorrells Pierji (FR)</v>
      </c>
      <c r="R20" s="7">
        <f t="shared" ca="1" si="16"/>
        <v>0.37635723829058543</v>
      </c>
      <c r="S20" s="8">
        <f t="shared" ca="1" si="17"/>
        <v>5</v>
      </c>
      <c r="T20" s="16" t="str">
        <f t="shared" ca="1" si="18"/>
        <v>Vinnie The Hoddie (IRE)</v>
      </c>
      <c r="U20" s="17">
        <f t="shared" ca="1" si="19"/>
        <v>0.4797874246133636</v>
      </c>
      <c r="V20" s="18">
        <f t="shared" ca="1" si="20"/>
        <v>5</v>
      </c>
      <c r="W20" s="6" t="str">
        <f t="shared" ca="1" si="21"/>
        <v>Karl Der Grosse (GER)</v>
      </c>
      <c r="X20" s="7">
        <f t="shared" ca="1" si="22"/>
        <v>6.1914449381658451E-2</v>
      </c>
      <c r="Y20" s="8">
        <f t="shared" ca="1" si="23"/>
        <v>2</v>
      </c>
      <c r="Z20" s="16" t="str">
        <f t="shared" ca="1" si="24"/>
        <v>Karl Der Grosse (GER)</v>
      </c>
      <c r="AA20" s="17">
        <f t="shared" ca="1" si="25"/>
        <v>2.8301886792452831E-2</v>
      </c>
      <c r="AB20" s="18">
        <f t="shared" ca="1" si="26"/>
        <v>2</v>
      </c>
      <c r="AC20" s="6" t="str">
        <f t="shared" ca="1" si="27"/>
        <v>Randalls Ur Poet (IRE)</v>
      </c>
      <c r="AD20" s="6" t="str">
        <f t="shared" ca="1" si="28"/>
        <v>no selection</v>
      </c>
      <c r="AE20" s="6" t="str">
        <f t="shared" ca="1" si="29"/>
        <v>no selection</v>
      </c>
      <c r="AF20" s="16" t="str">
        <f t="shared" ca="1" si="30"/>
        <v>Randalls Ur Poet (IRE)</v>
      </c>
      <c r="AG20" s="16">
        <f t="shared" ca="1" si="31"/>
        <v>14</v>
      </c>
      <c r="AH20" s="16" t="str">
        <f t="shared" ca="1" si="32"/>
        <v>***</v>
      </c>
      <c r="AI20" s="6">
        <v>18</v>
      </c>
      <c r="AJ20" s="6">
        <f t="shared" si="33"/>
        <v>-1</v>
      </c>
      <c r="AK20" s="6">
        <f t="shared" si="34"/>
        <v>-1</v>
      </c>
      <c r="AL20" s="6">
        <f t="shared" ca="1" si="35"/>
        <v>7</v>
      </c>
      <c r="AM20" s="6" t="str">
        <f t="shared" ca="1" si="36"/>
        <v>Annesley Williams Rated Novice Hurdle</v>
      </c>
      <c r="AN20" s="6" t="str">
        <f t="shared" ca="1" si="37"/>
        <v xml:space="preserve">2m4½f </v>
      </c>
      <c r="AO20" s="6">
        <f t="shared" ca="1" si="38"/>
        <v>9267</v>
      </c>
      <c r="AP20" s="6" t="str">
        <f t="shared" ca="1" si="39"/>
        <v>Yielding</v>
      </c>
      <c r="AQ20" s="6" t="str">
        <f t="shared" ca="1" si="40"/>
        <v>Non Handicap</v>
      </c>
      <c r="AR20" s="6" t="str">
        <f t="shared" ca="1" si="41"/>
        <v/>
      </c>
      <c r="AS20" s="6" t="b">
        <f t="shared" ca="1" si="42"/>
        <v>0</v>
      </c>
      <c r="AT20" s="6" t="b">
        <f t="shared" ca="1" si="43"/>
        <v>0</v>
      </c>
      <c r="AU20" s="6" t="str">
        <f t="shared" ref="AU20:AU32" ca="1" si="60">D20</f>
        <v>Randalls Ur Poet (IRE)</v>
      </c>
      <c r="AV20" s="6" t="str">
        <f t="shared" ref="AV20:AV32" ca="1" si="61">G20</f>
        <v>Vinnie The Hoddie (IRE)</v>
      </c>
      <c r="AW20" s="6">
        <f t="shared" ca="1" si="57"/>
        <v>27</v>
      </c>
      <c r="AX20" s="6">
        <f t="shared" ca="1" si="58"/>
        <v>42</v>
      </c>
      <c r="AY20" s="6" t="str">
        <f t="shared" ca="1" si="59"/>
        <v>Vinnie The Hoddie (IRE)</v>
      </c>
      <c r="AZ20" s="14" t="str">
        <f t="shared" ca="1" si="47"/>
        <v/>
      </c>
      <c r="BA20" s="14" t="str">
        <f t="shared" ca="1" si="48"/>
        <v/>
      </c>
      <c r="BB20" s="14">
        <f t="shared" ca="1" si="49"/>
        <v>130</v>
      </c>
      <c r="BC20" s="14">
        <f t="shared" ca="1" si="50"/>
        <v>40</v>
      </c>
      <c r="BD20" s="14" t="str">
        <f t="shared" ca="1" si="51"/>
        <v>No Lay</v>
      </c>
      <c r="BE20" s="14" t="str">
        <f t="shared" ca="1" si="52"/>
        <v>**</v>
      </c>
      <c r="BF20" s="14" t="str">
        <f t="shared" ca="1" si="53"/>
        <v>"</v>
      </c>
      <c r="BG20" s="14">
        <f t="shared" ca="1" si="54"/>
        <v>0</v>
      </c>
    </row>
    <row r="21" spans="1:59" s="6" customFormat="1">
      <c r="A21" s="14" t="str">
        <f>Sheets!D35</f>
        <v>1500 Aintree</v>
      </c>
      <c r="B21" s="14" t="str">
        <f t="shared" ca="1" si="0"/>
        <v>Aintree</v>
      </c>
      <c r="C21" s="15">
        <f t="shared" ca="1" si="1"/>
        <v>0.625</v>
      </c>
      <c r="D21" s="16" t="str">
        <f t="shared" ca="1" si="2"/>
        <v>Theo (IRE)</v>
      </c>
      <c r="E21" s="17">
        <f t="shared" ca="1" si="3"/>
        <v>2.4083329563579149E-2</v>
      </c>
      <c r="F21" s="18">
        <f t="shared" ca="1" si="4"/>
        <v>12</v>
      </c>
      <c r="G21" s="6" t="str">
        <f t="shared" ca="1" si="5"/>
        <v>Templehills (IRE)</v>
      </c>
      <c r="H21" s="8">
        <f t="shared" ca="1" si="6"/>
        <v>16</v>
      </c>
      <c r="I21" s="16" t="str">
        <f t="shared" ca="1" si="7"/>
        <v>Javert (IRE)</v>
      </c>
      <c r="J21" s="18">
        <f t="shared" ca="1" si="8"/>
        <v>5.5</v>
      </c>
      <c r="K21" s="6" t="str">
        <f t="shared" ca="1" si="9"/>
        <v>Voix Deau (FR)</v>
      </c>
      <c r="L21" s="7">
        <f t="shared" ca="1" si="10"/>
        <v>8.8597285756691398E-3</v>
      </c>
      <c r="M21" s="8">
        <f t="shared" ca="1" si="11"/>
        <v>10</v>
      </c>
      <c r="N21" s="16" t="str">
        <f t="shared" ca="1" si="12"/>
        <v>Voix Deau (FR)</v>
      </c>
      <c r="O21" s="17">
        <f t="shared" ca="1" si="13"/>
        <v>4.7180197457205739E-2</v>
      </c>
      <c r="P21" s="18">
        <f t="shared" ca="1" si="14"/>
        <v>10</v>
      </c>
      <c r="Q21" s="6" t="str">
        <f t="shared" ca="1" si="15"/>
        <v>Theo (IRE)</v>
      </c>
      <c r="R21" s="7">
        <f t="shared" ca="1" si="16"/>
        <v>0.14285031466581699</v>
      </c>
      <c r="S21" s="8">
        <f t="shared" ca="1" si="17"/>
        <v>12</v>
      </c>
      <c r="T21" s="16" t="str">
        <f t="shared" ca="1" si="18"/>
        <v>Frodon (FR)</v>
      </c>
      <c r="U21" s="17">
        <f t="shared" ca="1" si="19"/>
        <v>0.4450262732049674</v>
      </c>
      <c r="V21" s="18">
        <f t="shared" ca="1" si="20"/>
        <v>4</v>
      </c>
      <c r="W21" s="6" t="str">
        <f t="shared" ca="1" si="21"/>
        <v>Flying Angel (IRE)</v>
      </c>
      <c r="X21" s="7">
        <f t="shared" ca="1" si="22"/>
        <v>8.5160038797284079E-2</v>
      </c>
      <c r="Y21" s="8">
        <f t="shared" ca="1" si="23"/>
        <v>8</v>
      </c>
      <c r="Z21" s="16" t="str">
        <f t="shared" ca="1" si="24"/>
        <v>Javert (IRE)</v>
      </c>
      <c r="AA21" s="17">
        <f t="shared" ca="1" si="25"/>
        <v>0.24083408215852095</v>
      </c>
      <c r="AB21" s="18">
        <f t="shared" ca="1" si="26"/>
        <v>5.5</v>
      </c>
      <c r="AC21" s="6" t="str">
        <f t="shared" ca="1" si="27"/>
        <v>Theo (IRE)</v>
      </c>
      <c r="AD21" s="6" t="str">
        <f t="shared" ca="1" si="28"/>
        <v>Javert (IRE)</v>
      </c>
      <c r="AE21" s="6" t="str">
        <f t="shared" ca="1" si="29"/>
        <v>no selection</v>
      </c>
      <c r="AF21" s="16" t="str">
        <f t="shared" ca="1" si="30"/>
        <v>Theo (IRE)</v>
      </c>
      <c r="AG21" s="16">
        <f t="shared" ca="1" si="31"/>
        <v>12</v>
      </c>
      <c r="AH21" s="16" t="str">
        <f t="shared" ca="1" si="32"/>
        <v>**</v>
      </c>
      <c r="AI21" s="6">
        <v>19</v>
      </c>
      <c r="AJ21" s="6">
        <f t="shared" si="33"/>
        <v>-1</v>
      </c>
      <c r="AK21" s="6">
        <f t="shared" si="34"/>
        <v>-1</v>
      </c>
      <c r="AL21" s="6">
        <f t="shared" ca="1" si="35"/>
        <v>9</v>
      </c>
      <c r="AM21" s="6" t="str">
        <f t="shared" ca="1" si="36"/>
        <v>Monets Garden Old Roan Limited Handicap Chase (Grade 2)</v>
      </c>
      <c r="AN21" s="6" t="str">
        <f t="shared" ca="1" si="37"/>
        <v xml:space="preserve">2m4f </v>
      </c>
      <c r="AO21" s="6">
        <f t="shared" ca="1" si="38"/>
        <v>45016</v>
      </c>
      <c r="AP21" s="6" t="str">
        <f t="shared" ca="1" si="39"/>
        <v>Good</v>
      </c>
      <c r="AQ21" s="6" t="str">
        <f t="shared" ca="1" si="40"/>
        <v>Handicap</v>
      </c>
      <c r="AR21" s="6" t="str">
        <f t="shared" ca="1" si="41"/>
        <v>Theo (IRE)</v>
      </c>
      <c r="AS21" s="6" t="str">
        <f t="shared" ca="1" si="42"/>
        <v>Theo (IRE)</v>
      </c>
      <c r="AT21" s="6" t="str">
        <f t="shared" ca="1" si="43"/>
        <v>Theo (IRE)</v>
      </c>
      <c r="AU21" s="6" t="str">
        <f t="shared" ca="1" si="60"/>
        <v>Theo (IRE)</v>
      </c>
      <c r="AV21" s="6" t="str">
        <f t="shared" ca="1" si="61"/>
        <v>Templehills (IRE)</v>
      </c>
      <c r="AW21" s="6">
        <f t="shared" ca="1" si="57"/>
        <v>49</v>
      </c>
      <c r="AX21" s="6">
        <f t="shared" ca="1" si="58"/>
        <v>46</v>
      </c>
      <c r="AY21" s="6" t="str">
        <f t="shared" ca="1" si="59"/>
        <v>Theo (IRE)</v>
      </c>
      <c r="AZ21" s="14" t="str">
        <f t="shared" ca="1" si="47"/>
        <v/>
      </c>
      <c r="BA21" s="14" t="str">
        <f t="shared" ca="1" si="48"/>
        <v/>
      </c>
      <c r="BB21" s="14">
        <f t="shared" ca="1" si="49"/>
        <v>110</v>
      </c>
      <c r="BC21" s="14">
        <f t="shared" ca="1" si="50"/>
        <v>150</v>
      </c>
      <c r="BD21" s="14" t="str">
        <f t="shared" ca="1" si="51"/>
        <v>Cloudy Dream (IRE)</v>
      </c>
      <c r="BE21" s="14" t="str">
        <f t="shared" ca="1" si="52"/>
        <v>**</v>
      </c>
      <c r="BF21" s="14" t="str">
        <f t="shared" ca="1" si="53"/>
        <v>NEGATIVE: Cloudy Dream (IRE) is highly rated.
NEUTRAL: Speed is not a factor.
PLUS: Form horse Flying Angel (IRE) is 33.58% ahead of the lay selection Cloudy Dream (IRE). 
NEUTRAL: Stallion ratings are not a factor.
PLUS: The most suited horse, Javert (IRE) is 29.11% ahead of Cloudy Dream (IRE). 
NEGATIVE: The lay selection is on a highly rated jockey in Twiston-Davies, Mr S. 
NEGATIVE: In the horse's second last race, he performed well which should act as a warning here.</v>
      </c>
      <c r="BG21" s="14" t="str">
        <f t="shared" ca="1" si="54"/>
        <v>Grade 2</v>
      </c>
    </row>
    <row r="22" spans="1:59" s="6" customFormat="1">
      <c r="A22" s="14" t="str">
        <f>Sheets!D36</f>
        <v>1510 Wexford</v>
      </c>
      <c r="B22" s="14" t="str">
        <f t="shared" ca="1" si="0"/>
        <v>Wexford</v>
      </c>
      <c r="C22" s="15">
        <f t="shared" ca="1" si="1"/>
        <v>0.63194444444444442</v>
      </c>
      <c r="D22" s="16" t="str">
        <f t="shared" ca="1" si="2"/>
        <v>Peacocks Secret (IRE)</v>
      </c>
      <c r="E22" s="17">
        <f t="shared" ca="1" si="3"/>
        <v>0.16877809830968268</v>
      </c>
      <c r="F22" s="18">
        <f t="shared" ca="1" si="4"/>
        <v>4.5</v>
      </c>
      <c r="G22" s="6" t="str">
        <f t="shared" ca="1" si="5"/>
        <v>Last Garrison (IRE)</v>
      </c>
      <c r="H22" s="8">
        <f t="shared" ca="1" si="6"/>
        <v>12</v>
      </c>
      <c r="I22" s="16" t="str">
        <f t="shared" ca="1" si="7"/>
        <v>Celebrity Status (IRE)</v>
      </c>
      <c r="J22" s="18">
        <f t="shared" ca="1" si="8"/>
        <v>6</v>
      </c>
      <c r="K22" s="6" t="str">
        <f t="shared" ca="1" si="9"/>
        <v>Peacocks Secret (IRE)</v>
      </c>
      <c r="L22" s="7">
        <f t="shared" ca="1" si="10"/>
        <v>6.8793598911090562E-2</v>
      </c>
      <c r="M22" s="8">
        <f t="shared" ca="1" si="11"/>
        <v>4.5</v>
      </c>
      <c r="N22" s="16" t="str">
        <f t="shared" ca="1" si="12"/>
        <v>Crazyheart (IRE)</v>
      </c>
      <c r="O22" s="17">
        <f t="shared" ca="1" si="13"/>
        <v>0.17915537951800736</v>
      </c>
      <c r="P22" s="18">
        <f t="shared" ca="1" si="14"/>
        <v>10</v>
      </c>
      <c r="Q22" s="6" t="str">
        <f t="shared" ca="1" si="15"/>
        <v>Cherokee Bill</v>
      </c>
      <c r="R22" s="7">
        <f t="shared" ca="1" si="16"/>
        <v>1.8798409043332704E-2</v>
      </c>
      <c r="S22" s="8">
        <f t="shared" ca="1" si="17"/>
        <v>3.5</v>
      </c>
      <c r="T22" s="16" t="str">
        <f t="shared" ca="1" si="18"/>
        <v>Crazyheart (IRE)</v>
      </c>
      <c r="U22" s="17">
        <f t="shared" ca="1" si="19"/>
        <v>0.31741679993907546</v>
      </c>
      <c r="V22" s="18">
        <f t="shared" ca="1" si="20"/>
        <v>10</v>
      </c>
      <c r="W22" s="6" t="str">
        <f t="shared" ca="1" si="21"/>
        <v>Crazyheart (IRE)</v>
      </c>
      <c r="X22" s="7">
        <f t="shared" ca="1" si="22"/>
        <v>0.1245865990123681</v>
      </c>
      <c r="Y22" s="8">
        <f t="shared" ca="1" si="23"/>
        <v>10</v>
      </c>
      <c r="Z22" s="16" t="str">
        <f t="shared" ca="1" si="24"/>
        <v>Peacocks Secret (IRE)</v>
      </c>
      <c r="AA22" s="17">
        <f t="shared" ca="1" si="25"/>
        <v>0.34588213565634957</v>
      </c>
      <c r="AB22" s="18">
        <f t="shared" ca="1" si="26"/>
        <v>4.5</v>
      </c>
      <c r="AC22" s="6" t="str">
        <f t="shared" ca="1" si="27"/>
        <v>Peacocks Secret (IRE)</v>
      </c>
      <c r="AD22" s="6" t="str">
        <f t="shared" ca="1" si="28"/>
        <v>no selection</v>
      </c>
      <c r="AE22" s="6" t="str">
        <f t="shared" ca="1" si="29"/>
        <v>Peacocks Secret (IRE)</v>
      </c>
      <c r="AF22" s="16" t="str">
        <f t="shared" ca="1" si="30"/>
        <v>Peacocks Secret (IRE)</v>
      </c>
      <c r="AG22" s="16">
        <f t="shared" ca="1" si="31"/>
        <v>4.5</v>
      </c>
      <c r="AH22" s="16" t="str">
        <f t="shared" ca="1" si="32"/>
        <v>**</v>
      </c>
      <c r="AI22" s="6">
        <v>20</v>
      </c>
      <c r="AJ22" s="6">
        <f t="shared" si="33"/>
        <v>-1</v>
      </c>
      <c r="AK22" s="6">
        <f t="shared" si="34"/>
        <v>-1</v>
      </c>
      <c r="AL22" s="6">
        <f t="shared" ca="1" si="35"/>
        <v>12</v>
      </c>
      <c r="AM22" s="6" t="str">
        <f t="shared" ca="1" si="36"/>
        <v>Casey Bros Supporting Their Local Racecourse Beginners Chase</v>
      </c>
      <c r="AN22" s="6" t="str">
        <f t="shared" ca="1" si="37"/>
        <v xml:space="preserve">2m4f </v>
      </c>
      <c r="AO22" s="6">
        <f t="shared" ca="1" si="38"/>
        <v>6542</v>
      </c>
      <c r="AP22" s="6" t="str">
        <f t="shared" ca="1" si="39"/>
        <v>Good</v>
      </c>
      <c r="AQ22" s="6" t="str">
        <f t="shared" ca="1" si="40"/>
        <v>Non Handicap</v>
      </c>
      <c r="AR22" s="6" t="str">
        <f t="shared" ca="1" si="41"/>
        <v/>
      </c>
      <c r="AS22" s="6" t="b">
        <f t="shared" ca="1" si="42"/>
        <v>0</v>
      </c>
      <c r="AT22" s="6" t="b">
        <f t="shared" ca="1" si="43"/>
        <v>0</v>
      </c>
      <c r="AU22" s="6" t="str">
        <f t="shared" ca="1" si="60"/>
        <v>Peacocks Secret (IRE)</v>
      </c>
      <c r="AV22" s="6" t="str">
        <f t="shared" ca="1" si="61"/>
        <v>Last Garrison (IRE)</v>
      </c>
      <c r="AW22" s="6">
        <f t="shared" ca="1" si="57"/>
        <v>77</v>
      </c>
      <c r="AX22" s="6">
        <f t="shared" ca="1" si="58"/>
        <v>51</v>
      </c>
      <c r="AY22" s="6" t="str">
        <f t="shared" ca="1" si="59"/>
        <v>Peacocks Secret (IRE)</v>
      </c>
      <c r="AZ22" s="14" t="str">
        <f t="shared" ca="1" si="47"/>
        <v/>
      </c>
      <c r="BA22" s="14" t="str">
        <f t="shared" ca="1" si="48"/>
        <v/>
      </c>
      <c r="BB22" s="14">
        <f t="shared" ca="1" si="49"/>
        <v>35</v>
      </c>
      <c r="BC22" s="14">
        <f t="shared" ca="1" si="50"/>
        <v>110</v>
      </c>
      <c r="BD22" s="14" t="str">
        <f t="shared" ca="1" si="51"/>
        <v>No Lay</v>
      </c>
      <c r="BE22" s="14" t="str">
        <f t="shared" ca="1" si="52"/>
        <v>****</v>
      </c>
      <c r="BF22" s="14" t="str">
        <f t="shared" ca="1" si="53"/>
        <v>"</v>
      </c>
      <c r="BG22" s="14">
        <f t="shared" ca="1" si="54"/>
        <v>0</v>
      </c>
    </row>
    <row r="23" spans="1:59" s="6" customFormat="1">
      <c r="A23" s="14" t="str">
        <f>Sheets!D37</f>
        <v>1520 Wincanton</v>
      </c>
      <c r="B23" s="14" t="str">
        <f t="shared" ca="1" si="0"/>
        <v>Wincanton</v>
      </c>
      <c r="C23" s="15">
        <f t="shared" ca="1" si="1"/>
        <v>0.63888888888888895</v>
      </c>
      <c r="D23" s="16" t="str">
        <f t="shared" ca="1" si="2"/>
        <v>Some Day Soon (IRE)</v>
      </c>
      <c r="E23" s="17">
        <f t="shared" ca="1" si="3"/>
        <v>0.13345506879189248</v>
      </c>
      <c r="F23" s="18">
        <f t="shared" ca="1" si="4"/>
        <v>2.5</v>
      </c>
      <c r="G23" s="6" t="str">
        <f t="shared" ca="1" si="5"/>
        <v>Milldean Silva (IRE)</v>
      </c>
      <c r="H23" s="8">
        <f t="shared" ca="1" si="6"/>
        <v>8</v>
      </c>
      <c r="I23" s="16" t="str">
        <f t="shared" ca="1" si="7"/>
        <v>Rhythm Is A Dancer</v>
      </c>
      <c r="J23" s="18">
        <f t="shared" ca="1" si="8"/>
        <v>1.2</v>
      </c>
      <c r="K23" s="6" t="str">
        <f t="shared" ca="1" si="9"/>
        <v>Some Day Soon (IRE)</v>
      </c>
      <c r="L23" s="7">
        <f t="shared" ca="1" si="10"/>
        <v>0.17554403419675779</v>
      </c>
      <c r="M23" s="8">
        <f t="shared" ca="1" si="11"/>
        <v>2.5</v>
      </c>
      <c r="N23" s="16" t="str">
        <f t="shared" ca="1" si="12"/>
        <v>Some Day Soon (IRE)</v>
      </c>
      <c r="O23" s="17">
        <f t="shared" ca="1" si="13"/>
        <v>5.1001238692927567E-2</v>
      </c>
      <c r="P23" s="18">
        <f t="shared" ca="1" si="14"/>
        <v>2.5</v>
      </c>
      <c r="Q23" s="6" t="str">
        <f t="shared" ca="1" si="15"/>
        <v>Rhythm Is A Dancer</v>
      </c>
      <c r="R23" s="7">
        <f t="shared" ca="1" si="16"/>
        <v>0.29857114506846599</v>
      </c>
      <c r="S23" s="8">
        <f t="shared" ca="1" si="17"/>
        <v>1.2</v>
      </c>
      <c r="T23" s="16" t="str">
        <f t="shared" ca="1" si="18"/>
        <v>Milldean Silva (IRE)</v>
      </c>
      <c r="U23" s="17">
        <f t="shared" ca="1" si="19"/>
        <v>5.1707278914225399E-2</v>
      </c>
      <c r="V23" s="18">
        <f t="shared" ca="1" si="20"/>
        <v>8</v>
      </c>
      <c r="W23" s="6" t="str">
        <f t="shared" ca="1" si="21"/>
        <v>Rhythm Is A Dancer</v>
      </c>
      <c r="X23" s="7">
        <f t="shared" ca="1" si="22"/>
        <v>5.4331459546275829E-2</v>
      </c>
      <c r="Y23" s="8">
        <f t="shared" ca="1" si="23"/>
        <v>1.2</v>
      </c>
      <c r="Z23" s="16" t="str">
        <f t="shared" ca="1" si="24"/>
        <v>Milldean Silva (IRE)</v>
      </c>
      <c r="AA23" s="17">
        <f t="shared" ca="1" si="25"/>
        <v>0.63241993957703935</v>
      </c>
      <c r="AB23" s="18">
        <f t="shared" ca="1" si="26"/>
        <v>8</v>
      </c>
      <c r="AC23" s="6" t="str">
        <f t="shared" ca="1" si="27"/>
        <v>Some Day Soon (IRE)</v>
      </c>
      <c r="AD23" s="6" t="str">
        <f t="shared" ca="1" si="28"/>
        <v>Rhythm Is A Dancer</v>
      </c>
      <c r="AE23" s="6" t="str">
        <f t="shared" ca="1" si="29"/>
        <v>no selection</v>
      </c>
      <c r="AF23" s="16" t="str">
        <f t="shared" ca="1" si="30"/>
        <v>Some Day Soon (IRE)</v>
      </c>
      <c r="AG23" s="16">
        <f t="shared" ca="1" si="31"/>
        <v>2.5</v>
      </c>
      <c r="AH23" s="16" t="str">
        <f t="shared" ca="1" si="32"/>
        <v>**</v>
      </c>
      <c r="AI23" s="6">
        <v>21</v>
      </c>
      <c r="AJ23" s="6">
        <f t="shared" si="33"/>
        <v>-1</v>
      </c>
      <c r="AK23" s="6">
        <f t="shared" si="34"/>
        <v>-1</v>
      </c>
      <c r="AL23" s="6">
        <f t="shared" ca="1" si="35"/>
        <v>5</v>
      </c>
      <c r="AM23" s="6" t="str">
        <f t="shared" ca="1" si="36"/>
        <v>betbright.com National Hunt Novices Hurdle</v>
      </c>
      <c r="AN23" s="6" t="str">
        <f t="shared" ca="1" si="37"/>
        <v xml:space="preserve">1m7½f </v>
      </c>
      <c r="AO23" s="6">
        <f t="shared" ca="1" si="38"/>
        <v>5523</v>
      </c>
      <c r="AP23" s="6" t="str">
        <f t="shared" ca="1" si="39"/>
        <v>Good To Firm</v>
      </c>
      <c r="AQ23" s="6" t="str">
        <f t="shared" ca="1" si="40"/>
        <v>Non Handicap</v>
      </c>
      <c r="AR23" s="6" t="str">
        <f t="shared" ca="1" si="41"/>
        <v/>
      </c>
      <c r="AS23" s="6" t="b">
        <f t="shared" ca="1" si="42"/>
        <v>0</v>
      </c>
      <c r="AT23" s="6" t="b">
        <f t="shared" ca="1" si="43"/>
        <v>0</v>
      </c>
      <c r="AU23" s="6" t="str">
        <f t="shared" ca="1" si="60"/>
        <v>Some Day Soon (IRE)</v>
      </c>
      <c r="AV23" s="6" t="str">
        <f t="shared" ca="1" si="61"/>
        <v>Milldean Silva (IRE)</v>
      </c>
      <c r="AW23" s="6">
        <f t="shared" ca="1" si="57"/>
        <v>35</v>
      </c>
      <c r="AX23" s="6">
        <f t="shared" ca="1" si="58"/>
        <v>25</v>
      </c>
      <c r="AY23" s="6" t="str">
        <f t="shared" ca="1" si="59"/>
        <v>Some Day Soon (IRE)</v>
      </c>
      <c r="AZ23" s="14" t="str">
        <f t="shared" ca="1" si="47"/>
        <v/>
      </c>
      <c r="BA23" s="14" t="str">
        <f t="shared" ca="1" si="48"/>
        <v/>
      </c>
      <c r="BB23" s="14">
        <f t="shared" ca="1" si="49"/>
        <v>15</v>
      </c>
      <c r="BC23" s="14">
        <f t="shared" ca="1" si="50"/>
        <v>70</v>
      </c>
      <c r="BD23" s="14" t="str">
        <f t="shared" ca="1" si="51"/>
        <v>No Lay</v>
      </c>
      <c r="BE23" s="14" t="str">
        <f t="shared" ca="1" si="52"/>
        <v>***</v>
      </c>
      <c r="BF23" s="14" t="str">
        <f t="shared" ca="1" si="53"/>
        <v>"</v>
      </c>
      <c r="BG23" s="14" t="str">
        <f t="shared" ca="1" si="54"/>
        <v>Class 4</v>
      </c>
    </row>
    <row r="24" spans="1:59" s="6" customFormat="1">
      <c r="A24" s="14" t="str">
        <f>Sheets!D38</f>
        <v>1525 Galway</v>
      </c>
      <c r="B24" s="14" t="str">
        <f t="shared" ca="1" si="0"/>
        <v>Galway</v>
      </c>
      <c r="C24" s="15">
        <f t="shared" ca="1" si="1"/>
        <v>0.64236111111111105</v>
      </c>
      <c r="D24" s="16" t="str">
        <f t="shared" ca="1" si="2"/>
        <v>Crosshue Boy (IRE)</v>
      </c>
      <c r="E24" s="17">
        <f t="shared" ca="1" si="3"/>
        <v>9.1795790824340667E-3</v>
      </c>
      <c r="F24" s="18">
        <f t="shared" ca="1" si="4"/>
        <v>5.5</v>
      </c>
      <c r="G24" s="6" t="str">
        <f t="shared" ca="1" si="5"/>
        <v>High Sparrow (IRE)</v>
      </c>
      <c r="H24" s="8">
        <f t="shared" ca="1" si="6"/>
        <v>7</v>
      </c>
      <c r="I24" s="16" t="str">
        <f t="shared" ca="1" si="7"/>
        <v>Auvergnat (FR)</v>
      </c>
      <c r="J24" s="18">
        <f t="shared" ca="1" si="8"/>
        <v>10</v>
      </c>
      <c r="K24" s="6" t="str">
        <f t="shared" ca="1" si="9"/>
        <v>The King Of Brega (IRE)</v>
      </c>
      <c r="L24" s="7">
        <f t="shared" ca="1" si="10"/>
        <v>5.028766935373255E-2</v>
      </c>
      <c r="M24" s="8">
        <f t="shared" ca="1" si="11"/>
        <v>8</v>
      </c>
      <c r="N24" s="16" t="str">
        <f t="shared" ca="1" si="12"/>
        <v>High Sparrow (IRE)</v>
      </c>
      <c r="O24" s="17">
        <f t="shared" ca="1" si="13"/>
        <v>8.0538461538461545E-2</v>
      </c>
      <c r="P24" s="18">
        <f t="shared" ca="1" si="14"/>
        <v>7</v>
      </c>
      <c r="Q24" s="6" t="str">
        <f t="shared" ca="1" si="15"/>
        <v>Suinda (IRE)</v>
      </c>
      <c r="R24" s="7">
        <f t="shared" ca="1" si="16"/>
        <v>0.10058027079303683</v>
      </c>
      <c r="S24" s="8">
        <f t="shared" ca="1" si="17"/>
        <v>6</v>
      </c>
      <c r="T24" s="16" t="str">
        <f t="shared" ca="1" si="18"/>
        <v>Odit (GER)</v>
      </c>
      <c r="U24" s="17">
        <f t="shared" ca="1" si="19"/>
        <v>0.68994213018317474</v>
      </c>
      <c r="V24" s="18">
        <f t="shared" ca="1" si="20"/>
        <v>20</v>
      </c>
      <c r="W24" s="6" t="str">
        <f t="shared" ca="1" si="21"/>
        <v>Suinda (IRE)</v>
      </c>
      <c r="X24" s="7">
        <f t="shared" ca="1" si="22"/>
        <v>0.12468547566786226</v>
      </c>
      <c r="Y24" s="8">
        <f t="shared" ca="1" si="23"/>
        <v>6</v>
      </c>
      <c r="Z24" s="16" t="str">
        <f t="shared" ca="1" si="24"/>
        <v>High Sparrow (IRE)</v>
      </c>
      <c r="AA24" s="17">
        <f t="shared" ca="1" si="25"/>
        <v>0.30011907654921016</v>
      </c>
      <c r="AB24" s="18">
        <f t="shared" ca="1" si="26"/>
        <v>7</v>
      </c>
      <c r="AC24" s="6" t="str">
        <f t="shared" ca="1" si="27"/>
        <v>High Sparrow (IRE)</v>
      </c>
      <c r="AD24" s="6" t="str">
        <f t="shared" ca="1" si="28"/>
        <v>no selection</v>
      </c>
      <c r="AE24" s="6" t="str">
        <f t="shared" ca="1" si="29"/>
        <v>no selection</v>
      </c>
      <c r="AF24" s="16" t="str">
        <f t="shared" ca="1" si="30"/>
        <v>High Sparrow (IRE)</v>
      </c>
      <c r="AG24" s="16">
        <f t="shared" ca="1" si="31"/>
        <v>7</v>
      </c>
      <c r="AH24" s="16" t="str">
        <f t="shared" ca="1" si="32"/>
        <v>*</v>
      </c>
      <c r="AI24" s="6">
        <v>22</v>
      </c>
      <c r="AJ24" s="6">
        <f t="shared" si="33"/>
        <v>-1</v>
      </c>
      <c r="AK24" s="6">
        <f t="shared" si="34"/>
        <v>-1</v>
      </c>
      <c r="AL24" s="6">
        <f t="shared" ca="1" si="35"/>
        <v>21</v>
      </c>
      <c r="AM24" s="6" t="str">
        <f t="shared" ca="1" si="36"/>
        <v>Glenman Corporation Handicap Hurdle</v>
      </c>
      <c r="AN24" s="6" t="str">
        <f t="shared" ca="1" si="37"/>
        <v xml:space="preserve">2m6f </v>
      </c>
      <c r="AO24" s="6">
        <f t="shared" ca="1" si="38"/>
        <v>10903</v>
      </c>
      <c r="AP24" s="6" t="str">
        <f t="shared" ca="1" si="39"/>
        <v>Yielding</v>
      </c>
      <c r="AQ24" s="6" t="str">
        <f t="shared" ca="1" si="40"/>
        <v>Handicap</v>
      </c>
      <c r="AR24" s="6" t="str">
        <f t="shared" ca="1" si="41"/>
        <v>Crosshue Boy (IRE)</v>
      </c>
      <c r="AS24" s="6" t="str">
        <f t="shared" ca="1" si="42"/>
        <v>Auvergnat (FR)</v>
      </c>
      <c r="AT24" s="6" t="str">
        <f t="shared" ca="1" si="43"/>
        <v>Crosshue Boy (IRE)</v>
      </c>
      <c r="AU24" s="6" t="str">
        <f t="shared" ca="1" si="60"/>
        <v>Crosshue Boy (IRE)</v>
      </c>
      <c r="AV24" s="6" t="str">
        <f t="shared" ca="1" si="61"/>
        <v>High Sparrow (IRE)</v>
      </c>
      <c r="AW24" s="6">
        <f t="shared" ca="1" si="57"/>
        <v>128</v>
      </c>
      <c r="AX24" s="6">
        <f t="shared" ca="1" si="58"/>
        <v>134</v>
      </c>
      <c r="AY24" s="6" t="str">
        <f t="shared" ca="1" si="59"/>
        <v>High Sparrow (IRE)</v>
      </c>
      <c r="AZ24" s="14" t="str">
        <f t="shared" ca="1" si="47"/>
        <v/>
      </c>
      <c r="BA24" s="14" t="str">
        <f t="shared" ca="1" si="48"/>
        <v/>
      </c>
      <c r="BB24" s="14">
        <f t="shared" ca="1" si="49"/>
        <v>45</v>
      </c>
      <c r="BC24" s="14">
        <f t="shared" ca="1" si="50"/>
        <v>60</v>
      </c>
      <c r="BD24" s="14" t="str">
        <f t="shared" ca="1" si="51"/>
        <v>No Lay</v>
      </c>
      <c r="BE24" s="14" t="str">
        <f t="shared" ca="1" si="52"/>
        <v>**</v>
      </c>
      <c r="BF24" s="14" t="str">
        <f t="shared" ca="1" si="53"/>
        <v>"</v>
      </c>
      <c r="BG24" s="14">
        <f t="shared" ca="1" si="54"/>
        <v>0</v>
      </c>
    </row>
    <row r="25" spans="1:59" s="6" customFormat="1">
      <c r="A25" s="14" t="str">
        <f>Sheets!D39</f>
        <v>1535 Aintree</v>
      </c>
      <c r="B25" s="14" t="str">
        <f t="shared" ca="1" si="0"/>
        <v>Aintree</v>
      </c>
      <c r="C25" s="15">
        <f t="shared" ca="1" si="1"/>
        <v>0.64930555555555558</v>
      </c>
      <c r="D25" s="16" t="str">
        <f t="shared" ca="1" si="2"/>
        <v>Drovers Lane (IRE)</v>
      </c>
      <c r="E25" s="17">
        <f t="shared" ca="1" si="3"/>
        <v>0.15565163463535595</v>
      </c>
      <c r="F25" s="18">
        <f t="shared" ca="1" si="4"/>
        <v>5.5</v>
      </c>
      <c r="G25" s="6" t="str">
        <f t="shared" ca="1" si="5"/>
        <v>Wandrin Star (IRE)</v>
      </c>
      <c r="H25" s="8">
        <f t="shared" ca="1" si="6"/>
        <v>4</v>
      </c>
      <c r="I25" s="16" t="str">
        <f t="shared" ca="1" si="7"/>
        <v>Wolfcatcher (IRE)</v>
      </c>
      <c r="J25" s="18">
        <f t="shared" ca="1" si="8"/>
        <v>14</v>
      </c>
      <c r="K25" s="6" t="str">
        <f t="shared" ca="1" si="9"/>
        <v>Drovers Lane (IRE)</v>
      </c>
      <c r="L25" s="7">
        <f t="shared" ca="1" si="10"/>
        <v>0.1121951219512195</v>
      </c>
      <c r="M25" s="8">
        <f t="shared" ca="1" si="11"/>
        <v>5.5</v>
      </c>
      <c r="N25" s="16" t="str">
        <f t="shared" ca="1" si="12"/>
        <v>Traditional Dancer (IRE)</v>
      </c>
      <c r="O25" s="17">
        <f t="shared" ca="1" si="13"/>
        <v>1.0399522526270119E-2</v>
      </c>
      <c r="P25" s="18">
        <f t="shared" ca="1" si="14"/>
        <v>14</v>
      </c>
      <c r="Q25" s="6" t="str">
        <f t="shared" ca="1" si="15"/>
        <v>Reigning Supreme (IRE)</v>
      </c>
      <c r="R25" s="7">
        <f t="shared" ca="1" si="16"/>
        <v>0.17081229733612444</v>
      </c>
      <c r="S25" s="8">
        <f t="shared" ca="1" si="17"/>
        <v>8</v>
      </c>
      <c r="T25" s="16" t="str">
        <f t="shared" ca="1" si="18"/>
        <v>Drovers Lane (IRE)</v>
      </c>
      <c r="U25" s="17">
        <f t="shared" ca="1" si="19"/>
        <v>4.0026787554090303E-2</v>
      </c>
      <c r="V25" s="18">
        <f t="shared" ca="1" si="20"/>
        <v>5.5</v>
      </c>
      <c r="W25" s="6" t="str">
        <f t="shared" ca="1" si="21"/>
        <v>Drovers Lane (IRE)</v>
      </c>
      <c r="X25" s="7">
        <f t="shared" ca="1" si="22"/>
        <v>0.11943779016768789</v>
      </c>
      <c r="Y25" s="8">
        <f t="shared" ca="1" si="23"/>
        <v>5.5</v>
      </c>
      <c r="Z25" s="16" t="str">
        <f t="shared" ca="1" si="24"/>
        <v>Drovers Lane (IRE)</v>
      </c>
      <c r="AA25" s="17">
        <f t="shared" ca="1" si="25"/>
        <v>0.45173908274612917</v>
      </c>
      <c r="AB25" s="18">
        <f t="shared" ca="1" si="26"/>
        <v>5.5</v>
      </c>
      <c r="AC25" s="6" t="str">
        <f t="shared" ca="1" si="27"/>
        <v>Drovers Lane (IRE)</v>
      </c>
      <c r="AD25" s="6" t="str">
        <f t="shared" ca="1" si="28"/>
        <v>Wolfcatcher (IRE)</v>
      </c>
      <c r="AE25" s="6" t="str">
        <f t="shared" ca="1" si="29"/>
        <v>Drovers Lane (IRE)</v>
      </c>
      <c r="AF25" s="16" t="str">
        <f t="shared" ca="1" si="30"/>
        <v>Drovers Lane (IRE)</v>
      </c>
      <c r="AG25" s="16">
        <f t="shared" ca="1" si="31"/>
        <v>5.5</v>
      </c>
      <c r="AH25" s="16" t="str">
        <f t="shared" ca="1" si="32"/>
        <v>**</v>
      </c>
      <c r="AI25" s="6">
        <v>23</v>
      </c>
      <c r="AJ25" s="6">
        <f t="shared" si="33"/>
        <v>-1</v>
      </c>
      <c r="AK25" s="6">
        <f t="shared" si="34"/>
        <v>-1</v>
      </c>
      <c r="AL25" s="6">
        <f t="shared" ca="1" si="35"/>
        <v>10</v>
      </c>
      <c r="AM25" s="6" t="str">
        <f t="shared" ca="1" si="36"/>
        <v>Molson Coors Chase (Novices Limited Handicap)</v>
      </c>
      <c r="AN25" s="6" t="str">
        <f t="shared" ca="1" si="37"/>
        <v xml:space="preserve">3m1f </v>
      </c>
      <c r="AO25" s="6">
        <f t="shared" ca="1" si="38"/>
        <v>9747</v>
      </c>
      <c r="AP25" s="6" t="str">
        <f t="shared" ca="1" si="39"/>
        <v>Good</v>
      </c>
      <c r="AQ25" s="6" t="str">
        <f t="shared" ca="1" si="40"/>
        <v>Handicap</v>
      </c>
      <c r="AR25" s="6" t="str">
        <f t="shared" ca="1" si="41"/>
        <v>Wandrin Star (IRE)</v>
      </c>
      <c r="AS25" s="6" t="str">
        <f t="shared" ca="1" si="42"/>
        <v>Wolfcatcher (IRE)</v>
      </c>
      <c r="AT25" s="6" t="str">
        <f t="shared" ca="1" si="43"/>
        <v>Drovers Lane (IRE)</v>
      </c>
      <c r="AU25" s="6" t="str">
        <f t="shared" ca="1" si="60"/>
        <v>Drovers Lane (IRE)</v>
      </c>
      <c r="AV25" s="6" t="str">
        <f t="shared" ca="1" si="61"/>
        <v>Wandrin Star (IRE)</v>
      </c>
      <c r="AW25" s="6">
        <f t="shared" ca="1" si="57"/>
        <v>66</v>
      </c>
      <c r="AX25" s="6">
        <f t="shared" ca="1" si="58"/>
        <v>62</v>
      </c>
      <c r="AY25" s="6" t="str">
        <f t="shared" ca="1" si="59"/>
        <v>Drovers Lane (IRE)</v>
      </c>
      <c r="AZ25" s="14" t="str">
        <f t="shared" ca="1" si="47"/>
        <v/>
      </c>
      <c r="BA25" s="14" t="str">
        <f t="shared" ca="1" si="48"/>
        <v/>
      </c>
      <c r="BB25" s="14">
        <f t="shared" ca="1" si="49"/>
        <v>45</v>
      </c>
      <c r="BC25" s="14">
        <f t="shared" ca="1" si="50"/>
        <v>30</v>
      </c>
      <c r="BD25" s="14" t="str">
        <f t="shared" ca="1" si="51"/>
        <v>No Lay</v>
      </c>
      <c r="BE25" s="14" t="str">
        <f t="shared" ca="1" si="52"/>
        <v>****</v>
      </c>
      <c r="BF25" s="14" t="str">
        <f t="shared" ca="1" si="53"/>
        <v>"</v>
      </c>
      <c r="BG25" s="14" t="str">
        <f t="shared" ca="1" si="54"/>
        <v>Class 3</v>
      </c>
    </row>
    <row r="26" spans="1:59" s="6" customFormat="1">
      <c r="A26" s="14" t="str">
        <f>Sheets!D40</f>
        <v>1545 Wexford</v>
      </c>
      <c r="B26" s="14" t="str">
        <f t="shared" ca="1" si="0"/>
        <v>Wexford</v>
      </c>
      <c r="C26" s="15">
        <f t="shared" ca="1" si="1"/>
        <v>0.65625</v>
      </c>
      <c r="D26" s="16" t="str">
        <f t="shared" ca="1" si="2"/>
        <v>Neddyvaughan (IRE)</v>
      </c>
      <c r="E26" s="17">
        <f t="shared" ca="1" si="3"/>
        <v>3.5885144128195871E-2</v>
      </c>
      <c r="F26" s="18">
        <f t="shared" ca="1" si="4"/>
        <v>3</v>
      </c>
      <c r="G26" s="6" t="str">
        <f t="shared" ca="1" si="5"/>
        <v>Ask Nile (IRE)</v>
      </c>
      <c r="H26" s="8">
        <f t="shared" ca="1" si="6"/>
        <v>7.5</v>
      </c>
      <c r="I26" s="16" t="str">
        <f t="shared" ca="1" si="7"/>
        <v>Gentleman Duke (IRE)</v>
      </c>
      <c r="J26" s="18">
        <f t="shared" ca="1" si="8"/>
        <v>2.5</v>
      </c>
      <c r="K26" s="6" t="str">
        <f t="shared" ca="1" si="9"/>
        <v>Neddyvaughan (IRE)</v>
      </c>
      <c r="L26" s="7">
        <f t="shared" ca="1" si="10"/>
        <v>4.508566275925281E-4</v>
      </c>
      <c r="M26" s="8">
        <f t="shared" ca="1" si="11"/>
        <v>3</v>
      </c>
      <c r="N26" s="16" t="str">
        <f t="shared" ca="1" si="12"/>
        <v>Shanpallas (IRE)</v>
      </c>
      <c r="O26" s="17">
        <f t="shared" ca="1" si="13"/>
        <v>7.9395318706421858E-2</v>
      </c>
      <c r="P26" s="18">
        <f t="shared" ca="1" si="14"/>
        <v>7</v>
      </c>
      <c r="Q26" s="6" t="str">
        <f t="shared" ca="1" si="15"/>
        <v>Killiney Court (IRE)</v>
      </c>
      <c r="R26" s="7">
        <f t="shared" ca="1" si="16"/>
        <v>0.32256353925987652</v>
      </c>
      <c r="S26" s="8">
        <f t="shared" ca="1" si="17"/>
        <v>14</v>
      </c>
      <c r="T26" s="16" t="str">
        <f t="shared" ca="1" si="18"/>
        <v>Adimelo (FR)</v>
      </c>
      <c r="U26" s="17">
        <f t="shared" ca="1" si="19"/>
        <v>0.24478385381153689</v>
      </c>
      <c r="V26" s="18">
        <f t="shared" ca="1" si="20"/>
        <v>12</v>
      </c>
      <c r="W26" s="6" t="str">
        <f t="shared" ca="1" si="21"/>
        <v>Gentleman Duke (IRE)</v>
      </c>
      <c r="X26" s="7">
        <f t="shared" ca="1" si="22"/>
        <v>5.2986099193409963E-2</v>
      </c>
      <c r="Y26" s="8">
        <f t="shared" ca="1" si="23"/>
        <v>2.5</v>
      </c>
      <c r="Z26" s="16" t="str">
        <f t="shared" ca="1" si="24"/>
        <v>Ask Nile (IRE)</v>
      </c>
      <c r="AA26" s="17">
        <f t="shared" ca="1" si="25"/>
        <v>5.4541774683687559E-2</v>
      </c>
      <c r="AB26" s="18">
        <f t="shared" ca="1" si="26"/>
        <v>7.5</v>
      </c>
      <c r="AC26" s="6" t="str">
        <f t="shared" ca="1" si="27"/>
        <v>Neddyvaughan (IRE)</v>
      </c>
      <c r="AD26" s="6" t="str">
        <f t="shared" ca="1" si="28"/>
        <v>no selection</v>
      </c>
      <c r="AE26" s="6" t="str">
        <f t="shared" ca="1" si="29"/>
        <v>no selection</v>
      </c>
      <c r="AF26" s="16" t="str">
        <f t="shared" ca="1" si="30"/>
        <v>Neddyvaughan (IRE)</v>
      </c>
      <c r="AG26" s="16">
        <f t="shared" ca="1" si="31"/>
        <v>3</v>
      </c>
      <c r="AH26" s="16" t="str">
        <f t="shared" ca="1" si="32"/>
        <v>***</v>
      </c>
      <c r="AI26" s="6">
        <v>24</v>
      </c>
      <c r="AJ26" s="6">
        <f t="shared" si="33"/>
        <v>-1</v>
      </c>
      <c r="AK26" s="6">
        <f t="shared" si="34"/>
        <v>-1</v>
      </c>
      <c r="AL26" s="6">
        <f t="shared" ca="1" si="35"/>
        <v>10</v>
      </c>
      <c r="AM26" s="6" t="str">
        <f t="shared" ca="1" si="36"/>
        <v>Casey Precast Handicap Chase</v>
      </c>
      <c r="AN26" s="6" t="str">
        <f t="shared" ca="1" si="37"/>
        <v xml:space="preserve">2m4f </v>
      </c>
      <c r="AO26" s="6">
        <f t="shared" ca="1" si="38"/>
        <v>13606</v>
      </c>
      <c r="AP26" s="6" t="str">
        <f t="shared" ca="1" si="39"/>
        <v>Good</v>
      </c>
      <c r="AQ26" s="6" t="str">
        <f t="shared" ca="1" si="40"/>
        <v>Handicap</v>
      </c>
      <c r="AR26" s="6" t="str">
        <f t="shared" ca="1" si="41"/>
        <v>Neddyvaughan (IRE)</v>
      </c>
      <c r="AS26" s="6" t="str">
        <f t="shared" ca="1" si="42"/>
        <v>Neddyvaughan (IRE)</v>
      </c>
      <c r="AT26" s="6" t="str">
        <f t="shared" ca="1" si="43"/>
        <v>Neddyvaughan (IRE)</v>
      </c>
      <c r="AU26" s="6" t="str">
        <f t="shared" ca="1" si="60"/>
        <v>Neddyvaughan (IRE)</v>
      </c>
      <c r="AV26" s="6" t="str">
        <f t="shared" ca="1" si="61"/>
        <v>Ask Nile (IRE)</v>
      </c>
      <c r="AW26" s="6">
        <f t="shared" ca="1" si="57"/>
        <v>55</v>
      </c>
      <c r="AX26" s="6">
        <f t="shared" ca="1" si="58"/>
        <v>53</v>
      </c>
      <c r="AY26" s="6" t="str">
        <f t="shared" ca="1" si="59"/>
        <v>Neddyvaughan (IRE)</v>
      </c>
      <c r="AZ26" s="14" t="str">
        <f t="shared" ca="1" si="47"/>
        <v/>
      </c>
      <c r="BA26" s="14" t="str">
        <f t="shared" ca="1" si="48"/>
        <v/>
      </c>
      <c r="BB26" s="14">
        <f t="shared" ca="1" si="49"/>
        <v>20</v>
      </c>
      <c r="BC26" s="14">
        <f t="shared" ca="1" si="50"/>
        <v>65</v>
      </c>
      <c r="BD26" s="14" t="str">
        <f t="shared" ca="1" si="51"/>
        <v>No Lay</v>
      </c>
      <c r="BE26" s="14" t="str">
        <f t="shared" ca="1" si="52"/>
        <v>*</v>
      </c>
      <c r="BF26" s="14" t="str">
        <f t="shared" ca="1" si="53"/>
        <v>"</v>
      </c>
      <c r="BG26" s="14">
        <f t="shared" ca="1" si="54"/>
        <v>0</v>
      </c>
    </row>
    <row r="27" spans="1:59" s="6" customFormat="1">
      <c r="A27" s="14" t="str">
        <f>Sheets!D41</f>
        <v>1555 Wincanton</v>
      </c>
      <c r="B27" s="14" t="str">
        <f t="shared" ca="1" si="0"/>
        <v>Wincanton</v>
      </c>
      <c r="C27" s="15">
        <f t="shared" ca="1" si="1"/>
        <v>0.66319444444444442</v>
      </c>
      <c r="D27" s="16" t="str">
        <f t="shared" ca="1" si="2"/>
        <v>Cheeky Rascal (IRE)</v>
      </c>
      <c r="E27" s="17">
        <f t="shared" ca="1" si="3"/>
        <v>0.11050452383013637</v>
      </c>
      <c r="F27" s="18">
        <f t="shared" ca="1" si="4"/>
        <v>1.88</v>
      </c>
      <c r="G27" s="6" t="str">
        <f t="shared" ca="1" si="5"/>
        <v>Johni Boxit</v>
      </c>
      <c r="H27" s="8">
        <f t="shared" ca="1" si="6"/>
        <v>12</v>
      </c>
      <c r="I27" s="16" t="str">
        <f t="shared" ca="1" si="7"/>
        <v>Teaser</v>
      </c>
      <c r="J27" s="18">
        <f t="shared" ca="1" si="8"/>
        <v>0.83</v>
      </c>
      <c r="K27" s="6" t="str">
        <f t="shared" ca="1" si="9"/>
        <v>Johni Boxit</v>
      </c>
      <c r="L27" s="7">
        <f t="shared" ca="1" si="10"/>
        <v>3.3953924457540807E-2</v>
      </c>
      <c r="M27" s="8">
        <f t="shared" ca="1" si="11"/>
        <v>12</v>
      </c>
      <c r="N27" s="16" t="str">
        <f t="shared" ca="1" si="12"/>
        <v>Cheeky Rascal (IRE)</v>
      </c>
      <c r="O27" s="17">
        <f t="shared" ca="1" si="13"/>
        <v>0.57891044573746231</v>
      </c>
      <c r="P27" s="18">
        <f t="shared" ca="1" si="14"/>
        <v>1.88</v>
      </c>
      <c r="Q27" s="6" t="str">
        <f t="shared" ca="1" si="15"/>
        <v>Cheeky Rascal (IRE)</v>
      </c>
      <c r="R27" s="7">
        <f t="shared" ca="1" si="16"/>
        <v>0.63837494760792768</v>
      </c>
      <c r="S27" s="8">
        <f t="shared" ca="1" si="17"/>
        <v>1.88</v>
      </c>
      <c r="T27" s="16" t="str">
        <f t="shared" ca="1" si="18"/>
        <v>Teaser</v>
      </c>
      <c r="U27" s="17">
        <f t="shared" ca="1" si="19"/>
        <v>0.31545213308838538</v>
      </c>
      <c r="V27" s="18">
        <f t="shared" ca="1" si="20"/>
        <v>0.83</v>
      </c>
      <c r="W27" s="6" t="str">
        <f t="shared" ca="1" si="21"/>
        <v>Dont Cry About It (IRE)</v>
      </c>
      <c r="X27" s="7">
        <f t="shared" ca="1" si="22"/>
        <v>9.0795558105781785E-2</v>
      </c>
      <c r="Y27" s="8">
        <f t="shared" ca="1" si="23"/>
        <v>12</v>
      </c>
      <c r="Z27" s="16" t="str">
        <f t="shared" ca="1" si="24"/>
        <v>Powerful Society (IRE)</v>
      </c>
      <c r="AA27" s="17">
        <f t="shared" ca="1" si="25"/>
        <v>0.27266584428747653</v>
      </c>
      <c r="AB27" s="18">
        <f t="shared" ca="1" si="26"/>
        <v>25</v>
      </c>
      <c r="AC27" s="6" t="str">
        <f t="shared" ca="1" si="27"/>
        <v>Cheeky Rascal (IRE)</v>
      </c>
      <c r="AD27" s="6" t="str">
        <f t="shared" ca="1" si="28"/>
        <v>Dont Cry About It (IRE)</v>
      </c>
      <c r="AE27" s="6" t="str">
        <f t="shared" ca="1" si="29"/>
        <v>no selection</v>
      </c>
      <c r="AF27" s="16" t="str">
        <f t="shared" ca="1" si="30"/>
        <v>Cheeky Rascal (IRE)</v>
      </c>
      <c r="AG27" s="16">
        <f t="shared" ca="1" si="31"/>
        <v>1.88</v>
      </c>
      <c r="AH27" s="16" t="str">
        <f t="shared" ca="1" si="32"/>
        <v>****</v>
      </c>
      <c r="AI27" s="6">
        <v>25</v>
      </c>
      <c r="AJ27" s="6">
        <f t="shared" si="33"/>
        <v>-1</v>
      </c>
      <c r="AK27" s="6">
        <f t="shared" si="34"/>
        <v>-1</v>
      </c>
      <c r="AL27" s="6">
        <f t="shared" ca="1" si="35"/>
        <v>6</v>
      </c>
      <c r="AM27" s="6" t="str">
        <f t="shared" ca="1" si="36"/>
        <v>Betbright Casino Juvenile Hurdle</v>
      </c>
      <c r="AN27" s="6" t="str">
        <f t="shared" ca="1" si="37"/>
        <v xml:space="preserve">1m7½f </v>
      </c>
      <c r="AO27" s="6">
        <f t="shared" ca="1" si="38"/>
        <v>5198</v>
      </c>
      <c r="AP27" s="6" t="str">
        <f t="shared" ca="1" si="39"/>
        <v>Good To Firm</v>
      </c>
      <c r="AQ27" s="6" t="str">
        <f t="shared" ca="1" si="40"/>
        <v>Non Handicap</v>
      </c>
      <c r="AR27" s="6" t="str">
        <f t="shared" ca="1" si="41"/>
        <v/>
      </c>
      <c r="AS27" s="6" t="b">
        <f t="shared" ca="1" si="42"/>
        <v>0</v>
      </c>
      <c r="AT27" s="6" t="b">
        <f t="shared" ca="1" si="43"/>
        <v>0</v>
      </c>
      <c r="AU27" s="6" t="str">
        <f t="shared" ca="1" si="60"/>
        <v>Cheeky Rascal (IRE)</v>
      </c>
      <c r="AV27" s="6" t="str">
        <f t="shared" ca="1" si="61"/>
        <v>Johni Boxit</v>
      </c>
      <c r="AW27" s="6">
        <f t="shared" ca="1" si="57"/>
        <v>36</v>
      </c>
      <c r="AX27" s="6">
        <f t="shared" ca="1" si="58"/>
        <v>30</v>
      </c>
      <c r="AY27" s="6" t="str">
        <f t="shared" ca="1" si="59"/>
        <v>Cheeky Rascal (IRE)</v>
      </c>
      <c r="AZ27" s="14" t="str">
        <f t="shared" ca="1" si="47"/>
        <v/>
      </c>
      <c r="BA27" s="14" t="str">
        <f t="shared" ca="1" si="48"/>
        <v/>
      </c>
      <c r="BB27" s="14">
        <f t="shared" ca="1" si="49"/>
        <v>8.7999999999999972</v>
      </c>
      <c r="BC27" s="14">
        <f t="shared" ca="1" si="50"/>
        <v>110</v>
      </c>
      <c r="BD27" s="14" t="str">
        <f t="shared" ca="1" si="51"/>
        <v>No Lay</v>
      </c>
      <c r="BE27" s="14" t="str">
        <f t="shared" ca="1" si="52"/>
        <v>****</v>
      </c>
      <c r="BF27" s="14" t="str">
        <f t="shared" ca="1" si="53"/>
        <v>"</v>
      </c>
      <c r="BG27" s="14" t="str">
        <f t="shared" ca="1" si="54"/>
        <v>Class 4</v>
      </c>
    </row>
    <row r="28" spans="1:59" s="6" customFormat="1">
      <c r="A28" s="14" t="str">
        <f>Sheets!D42</f>
        <v>1600 Galway</v>
      </c>
      <c r="B28" s="14" t="str">
        <f t="shared" ca="1" si="0"/>
        <v>Galway</v>
      </c>
      <c r="C28" s="15">
        <f t="shared" ca="1" si="1"/>
        <v>0.66666666666666663</v>
      </c>
      <c r="D28" s="16" t="str">
        <f t="shared" ca="1" si="2"/>
        <v>Wicklow Brave</v>
      </c>
      <c r="E28" s="17">
        <f t="shared" ca="1" si="3"/>
        <v>0.1721311027845055</v>
      </c>
      <c r="F28" s="18">
        <f t="shared" ca="1" si="4"/>
        <v>0.15</v>
      </c>
      <c r="G28" s="6" t="str">
        <f t="shared" ca="1" si="5"/>
        <v>Sweet Home Chicago (IRE)</v>
      </c>
      <c r="H28" s="8">
        <f t="shared" ca="1" si="6"/>
        <v>20</v>
      </c>
      <c r="I28" s="16" t="str">
        <f t="shared" ca="1" si="7"/>
        <v>Jaime Sommers (IRE)</v>
      </c>
      <c r="J28" s="18">
        <f t="shared" ca="1" si="8"/>
        <v>10</v>
      </c>
      <c r="K28" s="6" t="str">
        <f t="shared" ca="1" si="9"/>
        <v>Sweet Home Chicago (IRE)</v>
      </c>
      <c r="L28" s="7">
        <f t="shared" ca="1" si="10"/>
        <v>9.1284220608189012E-2</v>
      </c>
      <c r="M28" s="8">
        <f t="shared" ca="1" si="11"/>
        <v>20</v>
      </c>
      <c r="N28" s="16" t="str">
        <f t="shared" ca="1" si="12"/>
        <v>Sweet Home Chicago (IRE)</v>
      </c>
      <c r="O28" s="17">
        <f t="shared" ca="1" si="13"/>
        <v>8.144457330488851E-2</v>
      </c>
      <c r="P28" s="18">
        <f t="shared" ca="1" si="14"/>
        <v>20</v>
      </c>
      <c r="Q28" s="6" t="str">
        <f t="shared" ca="1" si="15"/>
        <v>Wicklow Brave</v>
      </c>
      <c r="R28" s="7">
        <f t="shared" ca="1" si="16"/>
        <v>0.48446663323813471</v>
      </c>
      <c r="S28" s="8">
        <f t="shared" ca="1" si="17"/>
        <v>0.15</v>
      </c>
      <c r="T28" s="16" t="str">
        <f t="shared" ca="1" si="18"/>
        <v>Val De Ferbet (FR)</v>
      </c>
      <c r="U28" s="17">
        <f t="shared" ca="1" si="19"/>
        <v>0.69437688491098348</v>
      </c>
      <c r="V28" s="18">
        <f t="shared" ca="1" si="20"/>
        <v>7.5</v>
      </c>
      <c r="W28" s="6" t="str">
        <f t="shared" ca="1" si="21"/>
        <v>Wicklow Brave</v>
      </c>
      <c r="X28" s="7">
        <f t="shared" ca="1" si="22"/>
        <v>0.24599839463619627</v>
      </c>
      <c r="Y28" s="8">
        <f t="shared" ca="1" si="23"/>
        <v>0.15</v>
      </c>
      <c r="Z28" s="16" t="str">
        <f t="shared" ca="1" si="24"/>
        <v>Wicklow Brave</v>
      </c>
      <c r="AA28" s="17">
        <f t="shared" ca="1" si="25"/>
        <v>0.2225302776753553</v>
      </c>
      <c r="AB28" s="18">
        <f t="shared" ca="1" si="26"/>
        <v>0.15</v>
      </c>
      <c r="AC28" s="6" t="str">
        <f t="shared" ca="1" si="27"/>
        <v>Wicklow Brave</v>
      </c>
      <c r="AD28" s="6" t="str">
        <f t="shared" ca="1" si="28"/>
        <v>no selection</v>
      </c>
      <c r="AE28" s="6" t="str">
        <f t="shared" ca="1" si="29"/>
        <v>no selection</v>
      </c>
      <c r="AF28" s="16" t="str">
        <f t="shared" ca="1" si="30"/>
        <v>Wicklow Brave</v>
      </c>
      <c r="AG28" s="16">
        <f t="shared" ca="1" si="31"/>
        <v>0.15</v>
      </c>
      <c r="AH28" s="16" t="str">
        <f t="shared" ca="1" si="32"/>
        <v>*****</v>
      </c>
      <c r="AI28" s="6">
        <v>26</v>
      </c>
      <c r="AJ28" s="6">
        <f t="shared" si="33"/>
        <v>-1</v>
      </c>
      <c r="AK28" s="6">
        <f t="shared" si="34"/>
        <v>-1</v>
      </c>
      <c r="AL28" s="6">
        <f t="shared" ca="1" si="35"/>
        <v>6</v>
      </c>
      <c r="AM28" s="6" t="str">
        <f t="shared" ca="1" si="36"/>
        <v>Miriam Hand Play In Pink Fundraiser Hurdle</v>
      </c>
      <c r="AN28" s="6" t="str">
        <f t="shared" ca="1" si="37"/>
        <v xml:space="preserve">3m </v>
      </c>
      <c r="AO28" s="6">
        <f t="shared" ca="1" si="38"/>
        <v>10903</v>
      </c>
      <c r="AP28" s="6" t="str">
        <f t="shared" ca="1" si="39"/>
        <v>Yielding</v>
      </c>
      <c r="AQ28" s="6" t="str">
        <f t="shared" ca="1" si="40"/>
        <v>Non Handicap</v>
      </c>
      <c r="AR28" s="6" t="str">
        <f t="shared" ca="1" si="41"/>
        <v/>
      </c>
      <c r="AS28" s="6" t="b">
        <f t="shared" ca="1" si="42"/>
        <v>0</v>
      </c>
      <c r="AT28" s="6" t="b">
        <f t="shared" ca="1" si="43"/>
        <v>0</v>
      </c>
      <c r="AU28" s="6" t="str">
        <f t="shared" ca="1" si="60"/>
        <v>Wicklow Brave</v>
      </c>
      <c r="AV28" s="6" t="str">
        <f t="shared" ca="1" si="61"/>
        <v>Sweet Home Chicago (IRE)</v>
      </c>
      <c r="AW28" s="6">
        <f t="shared" ca="1" si="57"/>
        <v>42</v>
      </c>
      <c r="AX28" s="6">
        <f t="shared" ca="1" si="58"/>
        <v>36</v>
      </c>
      <c r="AY28" s="6" t="str">
        <f t="shared" ca="1" si="59"/>
        <v>Wicklow Brave</v>
      </c>
      <c r="AZ28" s="14" t="str">
        <f t="shared" ca="1" si="47"/>
        <v/>
      </c>
      <c r="BA28" s="14" t="str">
        <f t="shared" ca="1" si="48"/>
        <v/>
      </c>
      <c r="BB28" s="14">
        <f t="shared" ca="1" si="49"/>
        <v>-8.5</v>
      </c>
      <c r="BC28" s="14">
        <f t="shared" ca="1" si="50"/>
        <v>190</v>
      </c>
      <c r="BD28" s="14" t="str">
        <f t="shared" ca="1" si="51"/>
        <v>No Lay</v>
      </c>
      <c r="BE28" s="14" t="str">
        <f t="shared" ca="1" si="52"/>
        <v/>
      </c>
      <c r="BF28" s="14" t="str">
        <f t="shared" ca="1" si="53"/>
        <v>"</v>
      </c>
      <c r="BG28" s="14">
        <f t="shared" ca="1" si="54"/>
        <v>0</v>
      </c>
    </row>
    <row r="29" spans="1:59" s="6" customFormat="1">
      <c r="A29" s="14" t="str">
        <f>Sheets!D43</f>
        <v>1610 Aintree</v>
      </c>
      <c r="B29" s="14" t="str">
        <f t="shared" ca="1" si="0"/>
        <v>Aintree</v>
      </c>
      <c r="C29" s="15">
        <f t="shared" ca="1" si="1"/>
        <v>0.67361111111111116</v>
      </c>
      <c r="D29" s="16" t="str">
        <f t="shared" ca="1" si="2"/>
        <v>Tashunka (IRE)</v>
      </c>
      <c r="E29" s="17">
        <f t="shared" ca="1" si="3"/>
        <v>4.0318684468798154E-2</v>
      </c>
      <c r="F29" s="18">
        <f t="shared" ca="1" si="4"/>
        <v>7</v>
      </c>
      <c r="G29" s="6" t="str">
        <f t="shared" ca="1" si="5"/>
        <v>Sweet Adare (IRE)</v>
      </c>
      <c r="H29" s="8">
        <f t="shared" ca="1" si="6"/>
        <v>6.5</v>
      </c>
      <c r="I29" s="16" t="str">
        <f t="shared" ca="1" si="7"/>
        <v>Teme Spirit (IRE)</v>
      </c>
      <c r="J29" s="18">
        <f t="shared" ca="1" si="8"/>
        <v>10</v>
      </c>
      <c r="K29" s="6" t="str">
        <f t="shared" ca="1" si="9"/>
        <v>Tashunka (IRE)</v>
      </c>
      <c r="L29" s="7">
        <f t="shared" ca="1" si="10"/>
        <v>3.1083987136571928E-2</v>
      </c>
      <c r="M29" s="8">
        <f t="shared" ca="1" si="11"/>
        <v>7</v>
      </c>
      <c r="N29" s="16" t="str">
        <f t="shared" ca="1" si="12"/>
        <v>Tashunka (IRE)</v>
      </c>
      <c r="O29" s="17">
        <f t="shared" ca="1" si="13"/>
        <v>7.3488494147702463E-2</v>
      </c>
      <c r="P29" s="18">
        <f t="shared" ca="1" si="14"/>
        <v>7</v>
      </c>
      <c r="Q29" s="6" t="str">
        <f t="shared" ca="1" si="15"/>
        <v>Teme Spirit (IRE)</v>
      </c>
      <c r="R29" s="7">
        <f t="shared" ca="1" si="16"/>
        <v>0</v>
      </c>
      <c r="S29" s="8">
        <f t="shared" ca="1" si="17"/>
        <v>10</v>
      </c>
      <c r="T29" s="16" t="str">
        <f t="shared" ca="1" si="18"/>
        <v>Tashunka (IRE)</v>
      </c>
      <c r="U29" s="17">
        <f t="shared" ca="1" si="19"/>
        <v>9.2715532921062105E-2</v>
      </c>
      <c r="V29" s="18">
        <f t="shared" ca="1" si="20"/>
        <v>7</v>
      </c>
      <c r="W29" s="6" t="str">
        <f t="shared" ca="1" si="21"/>
        <v>Teme Spirit (IRE)</v>
      </c>
      <c r="X29" s="7">
        <f t="shared" ca="1" si="22"/>
        <v>0.26625612954726885</v>
      </c>
      <c r="Y29" s="8">
        <f t="shared" ca="1" si="23"/>
        <v>10</v>
      </c>
      <c r="Z29" s="16" t="str">
        <f t="shared" ca="1" si="24"/>
        <v>Sweet Adare (IRE)</v>
      </c>
      <c r="AA29" s="17">
        <f t="shared" ca="1" si="25"/>
        <v>0.28219178082191781</v>
      </c>
      <c r="AB29" s="18">
        <f t="shared" ca="1" si="26"/>
        <v>6.5</v>
      </c>
      <c r="AC29" s="6" t="str">
        <f t="shared" ca="1" si="27"/>
        <v>Tashunka (IRE)</v>
      </c>
      <c r="AD29" s="6" t="str">
        <f t="shared" ca="1" si="28"/>
        <v>Teme Spirit (IRE)</v>
      </c>
      <c r="AE29" s="6" t="str">
        <f t="shared" ca="1" si="29"/>
        <v>no selection</v>
      </c>
      <c r="AF29" s="16" t="str">
        <f t="shared" ca="1" si="30"/>
        <v>Tashunka (IRE)</v>
      </c>
      <c r="AG29" s="16">
        <f t="shared" ca="1" si="31"/>
        <v>7</v>
      </c>
      <c r="AH29" s="16" t="str">
        <f t="shared" ca="1" si="32"/>
        <v>*</v>
      </c>
      <c r="AI29" s="6">
        <v>27</v>
      </c>
      <c r="AJ29" s="6">
        <f t="shared" si="33"/>
        <v>-1</v>
      </c>
      <c r="AK29" s="6">
        <f t="shared" si="34"/>
        <v>-1</v>
      </c>
      <c r="AL29" s="6">
        <f t="shared" ca="1" si="35"/>
        <v>13</v>
      </c>
      <c r="AM29" s="6" t="str">
        <f t="shared" ca="1" si="36"/>
        <v>EBF British Stallion Studs Mares Standard Open NH Flat Race (Qualifier)</v>
      </c>
      <c r="AN29" s="6" t="str">
        <f t="shared" ca="1" si="37"/>
        <v xml:space="preserve">2m1f </v>
      </c>
      <c r="AO29" s="6">
        <f t="shared" ca="1" si="38"/>
        <v>4379</v>
      </c>
      <c r="AP29" s="6" t="str">
        <f t="shared" ca="1" si="39"/>
        <v>Good</v>
      </c>
      <c r="AQ29" s="6" t="str">
        <f t="shared" ca="1" si="40"/>
        <v>Non Handicap</v>
      </c>
      <c r="AR29" s="6" t="str">
        <f t="shared" ca="1" si="41"/>
        <v/>
      </c>
      <c r="AS29" s="6" t="b">
        <f t="shared" ca="1" si="42"/>
        <v>0</v>
      </c>
      <c r="AT29" s="6" t="b">
        <f t="shared" ca="1" si="43"/>
        <v>0</v>
      </c>
      <c r="AU29" s="6" t="str">
        <f t="shared" ca="1" si="60"/>
        <v>Tashunka (IRE)</v>
      </c>
      <c r="AV29" s="6" t="str">
        <f t="shared" ca="1" si="61"/>
        <v>Sweet Adare (IRE)</v>
      </c>
      <c r="AW29" s="6">
        <f t="shared" ca="1" si="57"/>
        <v>88</v>
      </c>
      <c r="AX29" s="6">
        <f t="shared" ca="1" si="58"/>
        <v>75</v>
      </c>
      <c r="AY29" s="6" t="str">
        <f t="shared" ca="1" si="59"/>
        <v>Tashunka (IRE)</v>
      </c>
      <c r="AZ29" s="14" t="str">
        <f t="shared" ca="1" si="47"/>
        <v/>
      </c>
      <c r="BA29" s="14" t="str">
        <f t="shared" ca="1" si="48"/>
        <v/>
      </c>
      <c r="BB29" s="14">
        <f t="shared" ca="1" si="49"/>
        <v>60</v>
      </c>
      <c r="BC29" s="14">
        <f t="shared" ca="1" si="50"/>
        <v>55</v>
      </c>
      <c r="BD29" s="14" t="str">
        <f t="shared" ca="1" si="51"/>
        <v>No Lay</v>
      </c>
      <c r="BE29" s="14" t="str">
        <f t="shared" ca="1" si="52"/>
        <v>****</v>
      </c>
      <c r="BF29" s="14" t="str">
        <f t="shared" ca="1" si="53"/>
        <v>"</v>
      </c>
      <c r="BG29" s="14" t="str">
        <f t="shared" ca="1" si="54"/>
        <v>Class 4</v>
      </c>
    </row>
    <row r="30" spans="1:59" s="6" customFormat="1">
      <c r="A30" s="14" t="str">
        <f>Sheets!D44</f>
        <v>1620 Wexford</v>
      </c>
      <c r="B30" s="14" t="str">
        <f t="shared" ca="1" si="0"/>
        <v>Wexford</v>
      </c>
      <c r="C30" s="15">
        <f t="shared" ca="1" si="1"/>
        <v>0.68055555555555547</v>
      </c>
      <c r="D30" s="16" t="str">
        <f t="shared" ca="1" si="2"/>
        <v>Miss Chevious Girl (IRE)</v>
      </c>
      <c r="E30" s="17">
        <f t="shared" ca="1" si="3"/>
        <v>7.2971560742307678E-2</v>
      </c>
      <c r="F30" s="18">
        <f t="shared" ca="1" si="4"/>
        <v>1</v>
      </c>
      <c r="G30" s="6" t="str">
        <f t="shared" ca="1" si="5"/>
        <v>Thats My Dubai (IRE)</v>
      </c>
      <c r="H30" s="8">
        <f t="shared" ca="1" si="6"/>
        <v>6.5</v>
      </c>
      <c r="I30" s="16" t="str">
        <f t="shared" ca="1" si="7"/>
        <v>Owenacurra Lass (IRE)</v>
      </c>
      <c r="J30" s="18">
        <f t="shared" ca="1" si="8"/>
        <v>3.5</v>
      </c>
      <c r="K30" s="6" t="str">
        <f t="shared" ca="1" si="9"/>
        <v>Thats My Dubai (IRE)</v>
      </c>
      <c r="L30" s="7">
        <f t="shared" ca="1" si="10"/>
        <v>5.5627556059064755E-2</v>
      </c>
      <c r="M30" s="8">
        <f t="shared" ca="1" si="11"/>
        <v>6.5</v>
      </c>
      <c r="N30" s="16" t="str">
        <f t="shared" ca="1" si="12"/>
        <v>Thats My Dubai (IRE)</v>
      </c>
      <c r="O30" s="17">
        <f t="shared" ca="1" si="13"/>
        <v>9.582720253203944E-2</v>
      </c>
      <c r="P30" s="18">
        <f t="shared" ca="1" si="14"/>
        <v>6.5</v>
      </c>
      <c r="Q30" s="6" t="str">
        <f t="shared" ca="1" si="15"/>
        <v>Miss Chevious Girl (IRE)</v>
      </c>
      <c r="R30" s="7">
        <f t="shared" ca="1" si="16"/>
        <v>0.7462497180239116</v>
      </c>
      <c r="S30" s="8">
        <f t="shared" ca="1" si="17"/>
        <v>1</v>
      </c>
      <c r="T30" s="16" t="str">
        <f t="shared" ca="1" si="18"/>
        <v>Owenacurra Lass (IRE)</v>
      </c>
      <c r="U30" s="17">
        <f t="shared" ca="1" si="19"/>
        <v>6.2543395823318901E-2</v>
      </c>
      <c r="V30" s="18">
        <f t="shared" ca="1" si="20"/>
        <v>3.5</v>
      </c>
      <c r="W30" s="6" t="str">
        <f t="shared" ca="1" si="21"/>
        <v>Miss Chevious Girl (IRE)</v>
      </c>
      <c r="X30" s="7">
        <f t="shared" ca="1" si="22"/>
        <v>0.37022260012645269</v>
      </c>
      <c r="Y30" s="8">
        <f t="shared" ca="1" si="23"/>
        <v>1</v>
      </c>
      <c r="Z30" s="16" t="str">
        <f t="shared" ca="1" si="24"/>
        <v>Miss Chevious Girl (IRE)</v>
      </c>
      <c r="AA30" s="17">
        <f t="shared" ca="1" si="25"/>
        <v>0.36538461538461542</v>
      </c>
      <c r="AB30" s="18">
        <f t="shared" ca="1" si="26"/>
        <v>1</v>
      </c>
      <c r="AC30" s="6" t="str">
        <f t="shared" ca="1" si="27"/>
        <v>Miss Chevious Girl (IRE)</v>
      </c>
      <c r="AD30" s="6" t="str">
        <f t="shared" ca="1" si="28"/>
        <v>no selection</v>
      </c>
      <c r="AE30" s="6" t="str">
        <f t="shared" ca="1" si="29"/>
        <v>no selection</v>
      </c>
      <c r="AF30" s="16" t="str">
        <f t="shared" ca="1" si="30"/>
        <v>Miss Chevious Girl (IRE)</v>
      </c>
      <c r="AG30" s="16">
        <f t="shared" ca="1" si="31"/>
        <v>1</v>
      </c>
      <c r="AH30" s="16" t="str">
        <f t="shared" ca="1" si="32"/>
        <v>*****</v>
      </c>
      <c r="AI30" s="6">
        <v>28</v>
      </c>
      <c r="AJ30" s="6">
        <f t="shared" si="33"/>
        <v>-1</v>
      </c>
      <c r="AK30" s="6">
        <f t="shared" si="34"/>
        <v>-1</v>
      </c>
      <c r="AL30" s="6">
        <f t="shared" ca="1" si="35"/>
        <v>9</v>
      </c>
      <c r="AM30" s="6" t="str">
        <f t="shared" ca="1" si="36"/>
        <v>Irish Stallions Farm EBF Mares (Pro/Am) Flat Race</v>
      </c>
      <c r="AN30" s="6" t="str">
        <f t="shared" ca="1" si="37"/>
        <v xml:space="preserve">2m </v>
      </c>
      <c r="AO30" s="6">
        <f t="shared" ca="1" si="38"/>
        <v>5996</v>
      </c>
      <c r="AP30" s="6" t="str">
        <f t="shared" ca="1" si="39"/>
        <v>Good</v>
      </c>
      <c r="AQ30" s="6" t="str">
        <f t="shared" ca="1" si="40"/>
        <v>Non Handicap</v>
      </c>
      <c r="AR30" s="6" t="str">
        <f t="shared" ca="1" si="41"/>
        <v/>
      </c>
      <c r="AS30" s="6" t="b">
        <f t="shared" ca="1" si="42"/>
        <v>0</v>
      </c>
      <c r="AT30" s="6" t="b">
        <f t="shared" ca="1" si="43"/>
        <v>0</v>
      </c>
      <c r="AU30" s="6" t="str">
        <f t="shared" ca="1" si="60"/>
        <v>Miss Chevious Girl (IRE)</v>
      </c>
      <c r="AV30" s="6" t="str">
        <f t="shared" ca="1" si="61"/>
        <v>Thats My Dubai (IRE)</v>
      </c>
      <c r="AW30" s="6">
        <f t="shared" ca="1" si="57"/>
        <v>63</v>
      </c>
      <c r="AX30" s="6">
        <f t="shared" ca="1" si="58"/>
        <v>57</v>
      </c>
      <c r="AY30" s="6" t="str">
        <f t="shared" ca="1" si="59"/>
        <v>Miss Chevious Girl (IRE)</v>
      </c>
      <c r="AZ30" s="14" t="str">
        <f t="shared" ca="1" si="47"/>
        <v/>
      </c>
      <c r="BA30" s="14" t="str">
        <f t="shared" ca="1" si="48"/>
        <v/>
      </c>
      <c r="BB30" s="14">
        <f t="shared" ca="1" si="49"/>
        <v>0</v>
      </c>
      <c r="BC30" s="14">
        <f t="shared" ca="1" si="50"/>
        <v>55</v>
      </c>
      <c r="BD30" s="14" t="str">
        <f t="shared" ca="1" si="51"/>
        <v>No Lay</v>
      </c>
      <c r="BE30" s="14" t="str">
        <f t="shared" ca="1" si="52"/>
        <v/>
      </c>
      <c r="BF30" s="14" t="str">
        <f t="shared" ca="1" si="53"/>
        <v>"</v>
      </c>
      <c r="BG30" s="14">
        <f t="shared" ca="1" si="54"/>
        <v>0</v>
      </c>
    </row>
    <row r="31" spans="1:59" s="6" customFormat="1">
      <c r="A31" s="14" t="str">
        <f>Sheets!D45</f>
        <v>1630 Wincanton</v>
      </c>
      <c r="B31" s="14" t="str">
        <f t="shared" ca="1" si="0"/>
        <v>Wincanton</v>
      </c>
      <c r="C31" s="15">
        <f t="shared" ca="1" si="1"/>
        <v>0.6875</v>
      </c>
      <c r="D31" s="16" t="str">
        <f t="shared" ca="1" si="2"/>
        <v>Volpone Jelois (FR)</v>
      </c>
      <c r="E31" s="17">
        <f t="shared" ca="1" si="3"/>
        <v>1.4499113761534576E-2</v>
      </c>
      <c r="F31" s="18">
        <f t="shared" ca="1" si="4"/>
        <v>3.5</v>
      </c>
      <c r="G31" s="6" t="str">
        <f t="shared" ca="1" si="5"/>
        <v>Magical Thomas</v>
      </c>
      <c r="H31" s="8">
        <f t="shared" ca="1" si="6"/>
        <v>3.33</v>
      </c>
      <c r="I31" s="16" t="str">
        <f t="shared" ca="1" si="7"/>
        <v>Mick Thonic (FR)</v>
      </c>
      <c r="J31" s="18">
        <f t="shared" ca="1" si="8"/>
        <v>2.25</v>
      </c>
      <c r="K31" s="6" t="str">
        <f t="shared" ca="1" si="9"/>
        <v>Mick Thonic (FR)</v>
      </c>
      <c r="L31" s="7">
        <f t="shared" ca="1" si="10"/>
        <v>0.11260902117810236</v>
      </c>
      <c r="M31" s="8">
        <f t="shared" ca="1" si="11"/>
        <v>2.25</v>
      </c>
      <c r="N31" s="16" t="str">
        <f t="shared" ca="1" si="12"/>
        <v>Cotton Club (IRE)</v>
      </c>
      <c r="O31" s="17">
        <f t="shared" ca="1" si="13"/>
        <v>0.31096742176553005</v>
      </c>
      <c r="P31" s="18">
        <f t="shared" ca="1" si="14"/>
        <v>4.5</v>
      </c>
      <c r="Q31" s="6" t="str">
        <f t="shared" ca="1" si="15"/>
        <v>Volpone Jelois (FR)</v>
      </c>
      <c r="R31" s="7">
        <f t="shared" ca="1" si="16"/>
        <v>0.45416007731505892</v>
      </c>
      <c r="S31" s="8">
        <f t="shared" ca="1" si="17"/>
        <v>3.5</v>
      </c>
      <c r="T31" s="16" t="str">
        <f t="shared" ca="1" si="18"/>
        <v>Volpone Jelois (FR)</v>
      </c>
      <c r="U31" s="17">
        <f t="shared" ca="1" si="19"/>
        <v>0.32759979730871008</v>
      </c>
      <c r="V31" s="18">
        <f t="shared" ca="1" si="20"/>
        <v>3.5</v>
      </c>
      <c r="W31" s="6" t="str">
        <f t="shared" ca="1" si="21"/>
        <v>Winter Soldier (FR)</v>
      </c>
      <c r="X31" s="7">
        <f t="shared" ca="1" si="22"/>
        <v>0.24987458613424299</v>
      </c>
      <c r="Y31" s="8">
        <f t="shared" ca="1" si="23"/>
        <v>10</v>
      </c>
      <c r="Z31" s="16" t="str">
        <f t="shared" ca="1" si="24"/>
        <v>Volpone Jelois (FR)</v>
      </c>
      <c r="AA31" s="17">
        <f t="shared" ca="1" si="25"/>
        <v>0.4760867699174729</v>
      </c>
      <c r="AB31" s="18">
        <f t="shared" ca="1" si="26"/>
        <v>3.5</v>
      </c>
      <c r="AC31" s="6" t="str">
        <f t="shared" ca="1" si="27"/>
        <v>Volpone Jelois (FR)</v>
      </c>
      <c r="AD31" s="6" t="str">
        <f t="shared" ca="1" si="28"/>
        <v>Winter Soldier (FR)</v>
      </c>
      <c r="AE31" s="6" t="str">
        <f t="shared" ca="1" si="29"/>
        <v>no selection</v>
      </c>
      <c r="AF31" s="16" t="str">
        <f t="shared" ca="1" si="30"/>
        <v>Volpone Jelois (FR)</v>
      </c>
      <c r="AG31" s="16">
        <f t="shared" ca="1" si="31"/>
        <v>3.5</v>
      </c>
      <c r="AH31" s="16" t="str">
        <f t="shared" ca="1" si="32"/>
        <v>***</v>
      </c>
      <c r="AI31" s="6">
        <v>29</v>
      </c>
      <c r="AJ31" s="6">
        <f t="shared" si="33"/>
        <v>-1</v>
      </c>
      <c r="AK31" s="6">
        <f t="shared" si="34"/>
        <v>-1</v>
      </c>
      <c r="AL31" s="6">
        <f t="shared" ca="1" si="35"/>
        <v>6</v>
      </c>
      <c r="AM31" s="6" t="str">
        <f t="shared" ca="1" si="36"/>
        <v>Janet &amp; Ken Wilcox Diamond Wedding Celebration Handicap Hurdle</v>
      </c>
      <c r="AN31" s="6" t="str">
        <f t="shared" ca="1" si="37"/>
        <v xml:space="preserve">1m7½f </v>
      </c>
      <c r="AO31" s="6">
        <f t="shared" ca="1" si="38"/>
        <v>6498</v>
      </c>
      <c r="AP31" s="6" t="str">
        <f t="shared" ca="1" si="39"/>
        <v>Good To Firm</v>
      </c>
      <c r="AQ31" s="6" t="str">
        <f t="shared" ca="1" si="40"/>
        <v>Handicap</v>
      </c>
      <c r="AR31" s="6" t="str">
        <f t="shared" ca="1" si="41"/>
        <v>Magical Thomas</v>
      </c>
      <c r="AS31" s="6" t="str">
        <f t="shared" ca="1" si="42"/>
        <v>Magical Thomas</v>
      </c>
      <c r="AT31" s="6" t="str">
        <f t="shared" ca="1" si="43"/>
        <v>Magical Thomas</v>
      </c>
      <c r="AU31" s="6" t="str">
        <f t="shared" ca="1" si="60"/>
        <v>Volpone Jelois (FR)</v>
      </c>
      <c r="AV31" s="6" t="str">
        <f t="shared" ca="1" si="61"/>
        <v>Magical Thomas</v>
      </c>
      <c r="AW31" s="6">
        <f t="shared" ca="1" si="57"/>
        <v>38</v>
      </c>
      <c r="AX31" s="6">
        <f t="shared" ca="1" si="58"/>
        <v>36</v>
      </c>
      <c r="AY31" s="6" t="str">
        <f t="shared" ca="1" si="59"/>
        <v>Volpone Jelois (FR)</v>
      </c>
      <c r="AZ31" s="14" t="str">
        <f t="shared" ca="1" si="47"/>
        <v/>
      </c>
      <c r="BA31" s="14" t="str">
        <f t="shared" ca="1" si="48"/>
        <v/>
      </c>
      <c r="BB31" s="14">
        <f t="shared" ca="1" si="49"/>
        <v>25</v>
      </c>
      <c r="BC31" s="14">
        <f t="shared" ca="1" si="50"/>
        <v>23.299999999999997</v>
      </c>
      <c r="BD31" s="14" t="str">
        <f t="shared" ca="1" si="51"/>
        <v>No Lay</v>
      </c>
      <c r="BE31" s="14" t="str">
        <f t="shared" ca="1" si="52"/>
        <v>****</v>
      </c>
      <c r="BF31" s="14" t="str">
        <f t="shared" ca="1" si="53"/>
        <v>"</v>
      </c>
      <c r="BG31" s="14" t="str">
        <f t="shared" ca="1" si="54"/>
        <v>Class 4</v>
      </c>
    </row>
    <row r="32" spans="1:59" s="6" customFormat="1">
      <c r="A32" s="14" t="str">
        <f>Sheets!D46</f>
        <v>1635 Galway</v>
      </c>
      <c r="B32" s="14" t="str">
        <f t="shared" ca="1" si="0"/>
        <v>Galway</v>
      </c>
      <c r="C32" s="15">
        <f t="shared" ca="1" si="1"/>
        <v>0.69097222222222221</v>
      </c>
      <c r="D32" s="16" t="str">
        <f t="shared" ca="1" si="2"/>
        <v>Silk And Sand (IRE)</v>
      </c>
      <c r="E32" s="17">
        <f t="shared" ca="1" si="3"/>
        <v>4.2384268777049164E-2</v>
      </c>
      <c r="F32" s="18">
        <f t="shared" ca="1" si="4"/>
        <v>6.5</v>
      </c>
      <c r="G32" s="6" t="str">
        <f t="shared" ca="1" si="5"/>
        <v>Miss Aloud (IRE)</v>
      </c>
      <c r="H32" s="8">
        <f t="shared" ca="1" si="6"/>
        <v>3.5</v>
      </c>
      <c r="I32" s="16" t="str">
        <f t="shared" ca="1" si="7"/>
        <v>Cotton End (IRE)</v>
      </c>
      <c r="J32" s="18">
        <f t="shared" ca="1" si="8"/>
        <v>6</v>
      </c>
      <c r="K32" s="6" t="str">
        <f t="shared" ca="1" si="9"/>
        <v>Silk And Sand (IRE)</v>
      </c>
      <c r="L32" s="7">
        <f t="shared" ca="1" si="10"/>
        <v>6.0004779088162041E-2</v>
      </c>
      <c r="M32" s="8">
        <f t="shared" ca="1" si="11"/>
        <v>6.5</v>
      </c>
      <c r="N32" s="16" t="str">
        <f t="shared" ca="1" si="12"/>
        <v>Miss Aloud (IRE)</v>
      </c>
      <c r="O32" s="17">
        <f t="shared" ca="1" si="13"/>
        <v>4.9472371406349927E-2</v>
      </c>
      <c r="P32" s="18">
        <f t="shared" ca="1" si="14"/>
        <v>3.5</v>
      </c>
      <c r="Q32" s="6" t="str">
        <f t="shared" ca="1" si="15"/>
        <v>Kalanisi Og (IRE)</v>
      </c>
      <c r="R32" s="7">
        <f t="shared" ca="1" si="16"/>
        <v>0.26357080353640505</v>
      </c>
      <c r="S32" s="8">
        <f t="shared" ca="1" si="17"/>
        <v>2.75</v>
      </c>
      <c r="T32" s="16" t="str">
        <f t="shared" ca="1" si="18"/>
        <v>Walking In Memphis (IRE)</v>
      </c>
      <c r="U32" s="17">
        <f t="shared" ca="1" si="19"/>
        <v>1.0150933353609833E-2</v>
      </c>
      <c r="V32" s="18">
        <f t="shared" ca="1" si="20"/>
        <v>25</v>
      </c>
      <c r="W32" s="6" t="str">
        <f t="shared" ca="1" si="21"/>
        <v>The Caddy Rose (IRE)</v>
      </c>
      <c r="X32" s="7">
        <f t="shared" ca="1" si="22"/>
        <v>4.9681914571341926E-2</v>
      </c>
      <c r="Y32" s="8">
        <f t="shared" ca="1" si="23"/>
        <v>5.5</v>
      </c>
      <c r="Z32" s="16" t="str">
        <f t="shared" ca="1" si="24"/>
        <v>Cotton End (IRE)</v>
      </c>
      <c r="AA32" s="17">
        <f t="shared" ca="1" si="25"/>
        <v>0.14285714285714285</v>
      </c>
      <c r="AB32" s="18">
        <f t="shared" ca="1" si="26"/>
        <v>6</v>
      </c>
      <c r="AC32" s="6" t="str">
        <f t="shared" ca="1" si="27"/>
        <v>Silk And Sand (IRE)</v>
      </c>
      <c r="AD32" s="6" t="str">
        <f t="shared" ca="1" si="28"/>
        <v>no selection</v>
      </c>
      <c r="AE32" s="6" t="str">
        <f t="shared" ca="1" si="29"/>
        <v>no selection</v>
      </c>
      <c r="AF32" s="16" t="str">
        <f t="shared" ca="1" si="30"/>
        <v>Silk And Sand (IRE)</v>
      </c>
      <c r="AG32" s="16">
        <f t="shared" ca="1" si="31"/>
        <v>6.5</v>
      </c>
      <c r="AH32" s="16" t="str">
        <f t="shared" ca="1" si="32"/>
        <v>*</v>
      </c>
      <c r="AI32" s="6">
        <v>30</v>
      </c>
      <c r="AJ32" s="6">
        <f t="shared" si="33"/>
        <v>-1</v>
      </c>
      <c r="AK32" s="6">
        <f t="shared" si="34"/>
        <v>-1</v>
      </c>
      <c r="AL32" s="6">
        <f t="shared" ca="1" si="35"/>
        <v>17</v>
      </c>
      <c r="AM32" s="6" t="str">
        <f t="shared" ca="1" si="36"/>
        <v>Galway Golf Club Restaurant 4-Y-O Fillies (Pro/Am) Flat Race</v>
      </c>
      <c r="AN32" s="6" t="str">
        <f t="shared" ca="1" si="37"/>
        <v xml:space="preserve">2m </v>
      </c>
      <c r="AO32" s="6">
        <f t="shared" ca="1" si="38"/>
        <v>5996</v>
      </c>
      <c r="AP32" s="6" t="str">
        <f t="shared" ca="1" si="39"/>
        <v>Yielding</v>
      </c>
      <c r="AQ32" s="6" t="str">
        <f t="shared" ca="1" si="40"/>
        <v>Non Handicap</v>
      </c>
      <c r="AR32" s="6" t="str">
        <f t="shared" ca="1" si="41"/>
        <v/>
      </c>
      <c r="AS32" s="6" t="b">
        <f t="shared" ca="1" si="42"/>
        <v>0</v>
      </c>
      <c r="AT32" s="6" t="b">
        <f t="shared" ca="1" si="43"/>
        <v>0</v>
      </c>
      <c r="AU32" s="6" t="str">
        <f t="shared" ca="1" si="60"/>
        <v>Silk And Sand (IRE)</v>
      </c>
      <c r="AV32" s="6" t="str">
        <f t="shared" ca="1" si="61"/>
        <v>Miss Aloud (IRE)</v>
      </c>
      <c r="AW32" s="6">
        <f t="shared" ca="1" si="57"/>
        <v>112</v>
      </c>
      <c r="AX32" s="6">
        <f t="shared" ca="1" si="58"/>
        <v>125</v>
      </c>
      <c r="AY32" s="6" t="str">
        <f t="shared" ca="1" si="59"/>
        <v>Miss Aloud (IRE)</v>
      </c>
      <c r="AZ32" s="14" t="str">
        <f t="shared" ca="1" si="47"/>
        <v/>
      </c>
      <c r="BA32" s="14" t="str">
        <f t="shared" ca="1" si="48"/>
        <v/>
      </c>
      <c r="BB32" s="14">
        <f t="shared" ca="1" si="49"/>
        <v>55</v>
      </c>
      <c r="BC32" s="14">
        <f t="shared" ca="1" si="50"/>
        <v>25</v>
      </c>
      <c r="BD32" s="14" t="str">
        <f t="shared" ca="1" si="51"/>
        <v>Kalanisi Og (IRE)</v>
      </c>
      <c r="BE32" s="14" t="str">
        <f t="shared" ca="1" si="52"/>
        <v>*****</v>
      </c>
      <c r="BF32" s="14" t="str">
        <f t="shared" ca="1" si="53"/>
        <v>PLUS: Kalanisi Og (IRE) is 95.71% behind top-rated Silk And Sand (IRE). 
NEUTRAL: Speed is not a factor.
PLUS: Form horse Josie Abbing (IRE) is 100.02% ahead of the lay selection Kalanisi Og (IRE). 
NEUTRAL: Stallion ratings are not a factor.
PLUS: The most suited horse, Cotton End (IRE) is 85.76% ahead of Kalanisi Og (IRE). 
PLUS: The top-rated jockey, OHare, Mr M J is 62.35% ahead of Gleeson, Mr W J. 
PLUS: In the second-last race, Miss Aloud (IRE) outperformed Kalanisi Og (IRE) significantly.</v>
      </c>
      <c r="BG32" s="14">
        <f t="shared" ca="1" si="54"/>
        <v>0</v>
      </c>
    </row>
  </sheetData>
  <dataValidations count="2">
    <dataValidation type="list" allowBlank="1" showInputMessage="1" showErrorMessage="1" sqref="AU3:AU32">
      <formula1>INDIRECT("'"&amp;A3&amp;"'!$A$2:$A$42")</formula1>
    </dataValidation>
    <dataValidation type="list" allowBlank="1" showInputMessage="1" showErrorMessage="1" sqref="AV3:AV32">
      <formula1>INDIRECT("'"&amp;A3&amp;"'!$A$2:$A$42")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G101"/>
  <sheetViews>
    <sheetView topLeftCell="A46" workbookViewId="0">
      <pane xSplit="8" ySplit="12" topLeftCell="I58" activePane="bottomRight" state="frozen"/>
      <selection activeCell="A46" sqref="A46"/>
      <selection pane="topRight" activeCell="I46" sqref="I46"/>
      <selection pane="bottomLeft" activeCell="A58" sqref="A58"/>
      <selection pane="bottomRight" activeCell="B2" sqref="B2"/>
    </sheetView>
  </sheetViews>
  <sheetFormatPr defaultColWidth="11.42578125" defaultRowHeight="15"/>
  <sheetData>
    <row r="1" spans="1:8">
      <c r="A1" t="e">
        <f>#REF!</f>
        <v>#REF!</v>
      </c>
      <c r="B1" t="e">
        <f>#REF!</f>
        <v>#REF!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3" spans="1:8">
      <c r="A3" t="s">
        <v>43</v>
      </c>
      <c r="B3" t="e">
        <f>#REF!</f>
        <v>#REF!</v>
      </c>
      <c r="C3" t="e">
        <f>#REF!</f>
        <v>#REF!</v>
      </c>
      <c r="D3" t="e">
        <f>#REF!</f>
        <v>#REF!</v>
      </c>
      <c r="E3" t="e">
        <f>C3-D3</f>
        <v>#REF!</v>
      </c>
      <c r="F3" t="e">
        <f>SUMIF(B3:B11, B3, G3:G11)</f>
        <v>#REF!</v>
      </c>
      <c r="G3" t="e">
        <f>(1/C3)*(C3-C4)</f>
        <v>#REF!</v>
      </c>
      <c r="H3" t="e">
        <f>#REF!</f>
        <v>#REF!</v>
      </c>
    </row>
    <row r="4" spans="1:8">
      <c r="A4" t="s">
        <v>44</v>
      </c>
      <c r="B4" t="e">
        <f>#REF!</f>
        <v>#REF!</v>
      </c>
      <c r="C4" t="e">
        <f>#REF!</f>
        <v>#REF!</v>
      </c>
      <c r="D4" t="e">
        <f>#REF!</f>
        <v>#REF!</v>
      </c>
      <c r="E4" t="e">
        <f t="shared" ref="E4:E5" si="0">C4-D4</f>
        <v>#REF!</v>
      </c>
      <c r="F4" t="e">
        <f ca="1">SUMIF(B3:B14, B4, G3:G11)</f>
        <v>#REF!</v>
      </c>
      <c r="H4" t="e">
        <f>#REF!</f>
        <v>#REF!</v>
      </c>
    </row>
    <row r="5" spans="1:8">
      <c r="A5" t="s">
        <v>45</v>
      </c>
      <c r="B5" t="e">
        <f>#REF!</f>
        <v>#REF!</v>
      </c>
      <c r="C5" t="e">
        <f>#REF!</f>
        <v>#REF!</v>
      </c>
      <c r="D5" t="e">
        <f>#REF!</f>
        <v>#REF!</v>
      </c>
      <c r="E5" t="e">
        <f t="shared" si="0"/>
        <v>#REF!</v>
      </c>
      <c r="F5" t="e">
        <f ca="1">SUMIF(B3:B14, B5, G3:G11)</f>
        <v>#REF!</v>
      </c>
      <c r="H5" t="e">
        <f>#REF!</f>
        <v>#REF!</v>
      </c>
    </row>
    <row r="6" spans="1:8">
      <c r="A6" t="s">
        <v>46</v>
      </c>
      <c r="B6" t="e">
        <f>INDEX(A$2:A$20,MATCH(C6,M$2:M$20,0))</f>
        <v>#NUM!</v>
      </c>
      <c r="C6" t="e">
        <f>LARGE(M$2:M$20, D6)</f>
        <v>#NUM!</v>
      </c>
      <c r="D6">
        <v>1</v>
      </c>
      <c r="E6" t="e">
        <f>LARGE(M$2:M$20, F6)</f>
        <v>#NUM!</v>
      </c>
      <c r="F6">
        <v>2</v>
      </c>
      <c r="G6" t="e">
        <f>IF(C6&gt;0, (1/C6)*(C6-E6), 0.1)</f>
        <v>#NUM!</v>
      </c>
      <c r="H6" t="e">
        <f t="shared" ref="H6:H11" si="1">INDEX(AF$2:AF$20,MATCH(B6,A$2:A$20,0))</f>
        <v>#NUM!</v>
      </c>
    </row>
    <row r="7" spans="1:8">
      <c r="A7" t="s">
        <v>25</v>
      </c>
      <c r="B7" t="e">
        <f>INDEX(A$2:A$20,MATCH(C7,W$2:W$20,0))</f>
        <v>#NUM!</v>
      </c>
      <c r="C7" t="e">
        <f>LARGE(W$2:W$20, D7)</f>
        <v>#NUM!</v>
      </c>
      <c r="D7">
        <v>1</v>
      </c>
      <c r="E7" t="e">
        <f>LARGE(W$2:W$20, F7)</f>
        <v>#NUM!</v>
      </c>
      <c r="F7">
        <v>2</v>
      </c>
      <c r="G7" t="e">
        <f>IF(C7&gt;0, (1/C7)*(C7-E7), 0.1)</f>
        <v>#NUM!</v>
      </c>
      <c r="H7" t="e">
        <f t="shared" si="1"/>
        <v>#NUM!</v>
      </c>
    </row>
    <row r="8" spans="1:8">
      <c r="A8" t="s">
        <v>28</v>
      </c>
      <c r="B8" t="e">
        <f>INDEX(A$2:A$20,MATCH(C8,AA$2:AA$20,0))</f>
        <v>#NUM!</v>
      </c>
      <c r="C8" t="e">
        <f>LARGE(AA$2:AA$20, D8)</f>
        <v>#NUM!</v>
      </c>
      <c r="D8">
        <v>1</v>
      </c>
      <c r="E8" t="e">
        <f>LARGE(AA$2:AA$20, F8)</f>
        <v>#NUM!</v>
      </c>
      <c r="F8">
        <v>2</v>
      </c>
      <c r="G8" t="e">
        <f>(1/C8)*(C8-E8)</f>
        <v>#NUM!</v>
      </c>
      <c r="H8" t="e">
        <f t="shared" si="1"/>
        <v>#NUM!</v>
      </c>
    </row>
    <row r="9" spans="1:8">
      <c r="A9" t="s">
        <v>30</v>
      </c>
      <c r="B9" t="e">
        <f>INDEX(A$2:A$20,MATCH(C9,AC$2:AC$20,0))</f>
        <v>#NUM!</v>
      </c>
      <c r="C9" t="e">
        <f>LARGE(AC$2:AC$20, D9)</f>
        <v>#NUM!</v>
      </c>
      <c r="D9">
        <v>1</v>
      </c>
      <c r="E9" t="e">
        <f>LARGE(AC$2:AC$20, F9)</f>
        <v>#NUM!</v>
      </c>
      <c r="F9">
        <v>2</v>
      </c>
      <c r="G9" t="e">
        <f t="shared" ref="G9:G10" si="2">(1/C9)*(C9-E9)</f>
        <v>#NUM!</v>
      </c>
      <c r="H9" t="e">
        <f t="shared" si="1"/>
        <v>#NUM!</v>
      </c>
    </row>
    <row r="10" spans="1:8">
      <c r="A10" t="s">
        <v>26</v>
      </c>
      <c r="B10" t="e">
        <f>INDEX(A$2:A$20,MATCH(C10,Y$2:Y$20,0))</f>
        <v>#NUM!</v>
      </c>
      <c r="C10" t="e">
        <f>LARGE(Y$2:Y$20, D10)</f>
        <v>#NUM!</v>
      </c>
      <c r="D10">
        <v>1</v>
      </c>
      <c r="E10" t="e">
        <f>LARGE(Y$2:Y$20, F10)</f>
        <v>#NUM!</v>
      </c>
      <c r="F10">
        <v>2</v>
      </c>
      <c r="G10" t="e">
        <f t="shared" si="2"/>
        <v>#NUM!</v>
      </c>
      <c r="H10" t="e">
        <f t="shared" si="1"/>
        <v>#NUM!</v>
      </c>
    </row>
    <row r="11" spans="1:8">
      <c r="A11" t="s">
        <v>47</v>
      </c>
      <c r="B11" t="e">
        <f>INDEX(A$2:A$20,MATCH(C11,AD$2:AD$20,0))</f>
        <v>#NUM!</v>
      </c>
      <c r="C11" t="e">
        <f>LARGE(AD$2:AD$20, D11)+0.01</f>
        <v>#NUM!</v>
      </c>
      <c r="D11">
        <v>1</v>
      </c>
      <c r="E11" t="e">
        <f>LARGE(AD$2:AD$20, F11)</f>
        <v>#NUM!</v>
      </c>
      <c r="F11">
        <v>2</v>
      </c>
      <c r="G11" t="e">
        <f>IF(G16&lt;8000, (1/C11)*(C11-E11), (0.5*(1/C11)*(C11-E11)))</f>
        <v>#REF!</v>
      </c>
      <c r="H11" t="e">
        <f t="shared" si="1"/>
        <v>#NUM!</v>
      </c>
    </row>
    <row r="12" spans="1:8">
      <c r="A12" t="s">
        <v>69</v>
      </c>
      <c r="B12" t="e">
        <f>IF(AND(G16&gt;3000, G16&lt;10000, G11&gt;0.3, G18="Non Handicap"), B11, "no selection")</f>
        <v>#REF!</v>
      </c>
    </row>
    <row r="13" spans="1:8">
      <c r="A13" t="s">
        <v>5</v>
      </c>
      <c r="B13" t="e">
        <f>IF(AND(G18="Handicap",G16&lt;5000),B11,IF(AND(G18="Handicap",G16&gt;5000),B8,IF(AND(G18="Non Handicap"),B6,"no selection")))</f>
        <v>#REF!</v>
      </c>
      <c r="C13" t="e">
        <f>IF(G18="Handicap", INDEX(B3:B5,(MATCH(LARGE(D3:D5,3),D3:D5,0))))</f>
        <v>#REF!</v>
      </c>
      <c r="D13" t="e">
        <f>IF(G18="Handicap", INDEX(B3:B5,(MATCH(LARGE(E3:E5,1),E3:E5,0))))</f>
        <v>#REF!</v>
      </c>
      <c r="G13" t="s">
        <v>68</v>
      </c>
      <c r="H13" t="e">
        <f>COUNTIF(#REF!, "*")</f>
        <v>#REF!</v>
      </c>
    </row>
    <row r="14" spans="1:8">
      <c r="A14" t="s">
        <v>48</v>
      </c>
      <c r="B14" t="e">
        <f>INDEX(B3:B13,MODE(MATCH(B3:B13,B3:B13,0)))</f>
        <v>#REF!</v>
      </c>
      <c r="C14" t="e">
        <f>INDEX(AF$2:AF$20,MATCH(B14,A$2:A$20,0))</f>
        <v>#REF!</v>
      </c>
      <c r="D14">
        <v>1</v>
      </c>
      <c r="E14" t="e">
        <f>SUMIF(B3:B11, B14, G3:G11)</f>
        <v>#REF!</v>
      </c>
      <c r="F14">
        <v>0</v>
      </c>
      <c r="G14" t="e">
        <f>#REF!</f>
        <v>#REF!</v>
      </c>
    </row>
    <row r="15" spans="1:8">
      <c r="A15" t="s">
        <v>49</v>
      </c>
      <c r="B15" t="e">
        <f>IF(B11=B3, B3)</f>
        <v>#NUM!</v>
      </c>
      <c r="C15" t="e">
        <f>INDEX(AF$2:AF$20,MATCH(B15,A$2:A$20,0))</f>
        <v>#NUM!</v>
      </c>
      <c r="D15">
        <v>1</v>
      </c>
      <c r="F15" t="e">
        <f>IF(G18="Non Handicap", F14+1, F14)</f>
        <v>#REF!</v>
      </c>
      <c r="G15" t="e">
        <f>#REF!</f>
        <v>#REF!</v>
      </c>
      <c r="H15" t="e">
        <f>LARGE(G8:G10, 1)</f>
        <v>#NUM!</v>
      </c>
    </row>
    <row r="16" spans="1:8">
      <c r="A16" t="s">
        <v>50</v>
      </c>
      <c r="B16" t="e">
        <f>IF(B15=B6,B3)</f>
        <v>#NUM!</v>
      </c>
      <c r="C16" t="e">
        <f>INDEX(AF$2:AF$20,MATCH(B16,A$2:A$20,0))</f>
        <v>#NUM!</v>
      </c>
      <c r="D16">
        <v>1</v>
      </c>
      <c r="F16" t="e">
        <f>IF(B15=B16, F15+1, F15)</f>
        <v>#NUM!</v>
      </c>
      <c r="G16" t="e">
        <f>#REF!</f>
        <v>#REF!</v>
      </c>
      <c r="H16" t="e">
        <f>LARGE(F3:F5, 1)</f>
        <v>#REF!</v>
      </c>
    </row>
    <row r="17" spans="1:8">
      <c r="A17" t="s">
        <v>67</v>
      </c>
      <c r="B17" t="e">
        <f>H17</f>
        <v>#REF!</v>
      </c>
      <c r="F17" t="e">
        <f>IF(H13&lt;11, F16+1, F16)</f>
        <v>#REF!</v>
      </c>
      <c r="G17" t="e">
        <f>#REF!</f>
        <v>#REF!</v>
      </c>
      <c r="H17" t="e">
        <f>INDEX(B3:B5,MATCH(H16,F3:F5,0))</f>
        <v>#REF!</v>
      </c>
    </row>
    <row r="18" spans="1:8">
      <c r="B18" t="e">
        <f>INDEX(B12:B17,MODE(MATCH(B12:B17,B12:B17,0)))</f>
        <v>#REF!</v>
      </c>
      <c r="C18" t="e">
        <f>INDEX(AF$2:AF$20,MATCH(B18,A$2:A$20,0))</f>
        <v>#REF!</v>
      </c>
      <c r="D18">
        <v>1</v>
      </c>
      <c r="F18" t="e">
        <f>IF(E20&gt;0.5, F17+1, F17)</f>
        <v>#REF!</v>
      </c>
      <c r="G18" t="e">
        <f>#REF!</f>
        <v>#REF!</v>
      </c>
      <c r="H18" t="e">
        <f>IF(G16&gt;10000, G20+1, G20)</f>
        <v>#REF!</v>
      </c>
    </row>
    <row r="19" spans="1:8">
      <c r="A19" t="s">
        <v>51</v>
      </c>
      <c r="B19" t="e">
        <f>IF(OR(ISNA(B18), B18="no selection"), B14, B18)</f>
        <v>#REF!</v>
      </c>
      <c r="C19" t="e">
        <f>INDEX(AF$2:AF$20,MATCH(B19,A$2:A$20,0))</f>
        <v>#REF!</v>
      </c>
      <c r="D19">
        <v>1</v>
      </c>
      <c r="F19" t="e">
        <f>IF(E20&gt;1, F18+1, F18)</f>
        <v>#REF!</v>
      </c>
      <c r="G19" t="e">
        <f>IF(G16&lt;5000, F20-1, F20)</f>
        <v>#REF!</v>
      </c>
    </row>
    <row r="20" spans="1:8">
      <c r="A20" t="s">
        <v>62</v>
      </c>
      <c r="B20" t="e">
        <f>IF(B19=FALSE, B3, B19)</f>
        <v>#REF!</v>
      </c>
      <c r="C20" t="e">
        <f>INDEX(AF$2:AF$20,MATCH(B20,A$2:A$20,0))</f>
        <v>#REF!</v>
      </c>
      <c r="D20">
        <v>1</v>
      </c>
      <c r="E20" t="e">
        <f>SUMIF(B3:B11, B20, G3:G11)</f>
        <v>#REF!</v>
      </c>
      <c r="F20" t="e">
        <f>IF(E20&gt;1.5, F19+1, F19)</f>
        <v>#REF!</v>
      </c>
      <c r="G20" t="e">
        <f>IF(H13&gt;15, G19-1, G19)</f>
        <v>#REF!</v>
      </c>
      <c r="H20" t="e">
        <f>IF(H18=0,"*",IF(H18=1,"*",IF(H18=2,"**",IF(H18=3,"***",IF(H18=4,"****",IF(H18&gt;=5,"*****","*"))))))</f>
        <v>#REF!</v>
      </c>
    </row>
    <row r="21" spans="1:8">
      <c r="B21" t="s">
        <v>94</v>
      </c>
      <c r="C21" t="s">
        <v>95</v>
      </c>
      <c r="D21" t="s">
        <v>96</v>
      </c>
      <c r="E21" t="s">
        <v>34</v>
      </c>
      <c r="F21" t="s">
        <v>97</v>
      </c>
    </row>
    <row r="22" spans="1:8">
      <c r="A22" t="s">
        <v>98</v>
      </c>
      <c r="B22" t="e">
        <f>B3</f>
        <v>#REF!</v>
      </c>
      <c r="C22" t="e">
        <f>C3</f>
        <v>#REF!</v>
      </c>
      <c r="D22" t="e">
        <f>(1/C22)*(C22-C23)</f>
        <v>#REF!</v>
      </c>
      <c r="E22" t="e">
        <f>H3</f>
        <v>#REF!</v>
      </c>
      <c r="F22" t="e">
        <f>(E22*10)-10</f>
        <v>#REF!</v>
      </c>
    </row>
    <row r="23" spans="1:8">
      <c r="A23" t="s">
        <v>99</v>
      </c>
      <c r="B23" t="e">
        <f t="shared" ref="B23:C24" si="3">B4</f>
        <v>#REF!</v>
      </c>
      <c r="C23" t="e">
        <f t="shared" si="3"/>
        <v>#REF!</v>
      </c>
      <c r="D23" t="e">
        <f>(1/C23)*(C23-C24)</f>
        <v>#REF!</v>
      </c>
      <c r="E23" t="e">
        <f t="shared" ref="E23:E24" si="4">H4</f>
        <v>#REF!</v>
      </c>
      <c r="F23" t="e">
        <f>(E23*10)-10</f>
        <v>#REF!</v>
      </c>
    </row>
    <row r="24" spans="1:8">
      <c r="A24" t="s">
        <v>100</v>
      </c>
      <c r="B24" t="e">
        <f t="shared" si="3"/>
        <v>#REF!</v>
      </c>
      <c r="C24" t="e">
        <f t="shared" si="3"/>
        <v>#REF!</v>
      </c>
      <c r="E24" t="e">
        <f t="shared" si="4"/>
        <v>#REF!</v>
      </c>
    </row>
    <row r="25" spans="1:8">
      <c r="A25" t="s">
        <v>101</v>
      </c>
      <c r="B25" t="e">
        <f>IF(AND(G18="Non Handicap",H13&gt;=7,H13&lt;=12,D23&gt;0.1,F22&gt;5,F23&gt;5),B22,"")</f>
        <v>#REF!</v>
      </c>
    </row>
    <row r="26" spans="1:8">
      <c r="A26" t="s">
        <v>102</v>
      </c>
      <c r="B26" t="e">
        <f>IF(AND(G18="Non Handicap",H13&gt;=7,H13&lt;=12,D23&gt;0.1,F22&gt;5,F23&gt;5),B23,"")</f>
        <v>#REF!</v>
      </c>
    </row>
    <row r="51" spans="1:33">
      <c r="A51">
        <f>C2</f>
        <v>0</v>
      </c>
      <c r="B51">
        <f>B2</f>
        <v>0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>
      <c r="J52">
        <v>1</v>
      </c>
      <c r="K52" t="e">
        <f t="shared" ref="K52:K91" si="5">INDEX($A$2:$A$20,(MATCH(LARGE(M$2:M$20,$J52),M$2:M$20,0)))</f>
        <v>#NUM!</v>
      </c>
      <c r="L52" t="e">
        <f t="shared" ref="L52:L91" si="6">INDEX($A$2:$A$20,(MATCH(LARGE(N$2:N$20,$J52),N$2:N$20,0)))</f>
        <v>#NUM!</v>
      </c>
      <c r="M52" t="e">
        <f t="shared" ref="M52:M91" si="7">INDEX($A$2:$A$20,(MATCH(LARGE(O$2:O$20,$J52),O$2:O$20,0)))</f>
        <v>#NUM!</v>
      </c>
      <c r="N52" t="e">
        <f t="shared" ref="N52:N91" si="8">INDEX($A$2:$A$20,(MATCH(LARGE(W$2:W$20,$J52),W$2:W$20,0)))</f>
        <v>#NUM!</v>
      </c>
      <c r="O52" t="e">
        <f t="shared" ref="O52:O91" si="9">INDEX($A$2:$A$20,(MATCH(LARGE(AA$2:AA$20,$J52),AA$2:AA$20,0)))</f>
        <v>#NUM!</v>
      </c>
      <c r="P52" t="e">
        <f t="shared" ref="P52:P91" si="10">INDEX($A$2:$A$20,(MATCH(LARGE(Y$2:Y$20,$J52),Y$2:Y$20,0)))</f>
        <v>#NUM!</v>
      </c>
      <c r="Q52" t="e">
        <f t="shared" ref="Q52:Q91" si="11">INDEX($A$2:$A$20,(MATCH(LARGE(Y$2:Y$20,$J52),Y$2:Y$20,0)))</f>
        <v>#NUM!</v>
      </c>
      <c r="R52" t="e">
        <f t="shared" ref="R52:R91" si="12">INDEX($A$2:$A$20,(MATCH(LARGE(AD$2:AD$20,$J52),AD$2:AD$20,0)))</f>
        <v>#NUM!</v>
      </c>
      <c r="S52">
        <f t="shared" ref="S52:S80" si="13">A2</f>
        <v>0</v>
      </c>
      <c r="V52" t="e">
        <f t="shared" ref="V52:V80" si="14">SUM(Y52:AF52)</f>
        <v>#N/A</v>
      </c>
      <c r="W52" t="e">
        <f t="shared" ref="W52:W80" si="15">V52-AG2</f>
        <v>#N/A</v>
      </c>
      <c r="X52" t="str">
        <f t="shared" ref="X52:X60" si="16">IF(ISNA(W52),"",W52)</f>
        <v/>
      </c>
      <c r="Y52" t="e">
        <f t="shared" ref="Y52:Y80" si="17">(($H$63+1)-(RANK(M2,M$2:M$30)))</f>
        <v>#N/A</v>
      </c>
      <c r="Z52" t="e">
        <f t="shared" ref="Z52:Z80" si="18">(($H$63+1)-(RANK(N2,N$2:N$30)))</f>
        <v>#N/A</v>
      </c>
      <c r="AA52" t="e">
        <f t="shared" ref="AA52:AA80" si="19">(($H$63+1)-(RANK(O2,O$2:O$30)))</f>
        <v>#N/A</v>
      </c>
      <c r="AB52" t="e">
        <f t="shared" ref="AB52:AB80" si="20">(($H$63+1)-(RANK(W2,W$2:W$30)))</f>
        <v>#N/A</v>
      </c>
      <c r="AC52" t="e">
        <f t="shared" ref="AC52:AC80" si="21">(($H$63+1)-(RANK(Y2,Y$2:Y$30)))</f>
        <v>#N/A</v>
      </c>
      <c r="AD52" t="e">
        <f t="shared" ref="AD52:AD80" si="22">(($H$63+1)-(RANK(AA2,AA$2:AA$30)))</f>
        <v>#N/A</v>
      </c>
      <c r="AE52" t="e">
        <f t="shared" ref="AE52:AE80" si="23">(($H$63+1)-(RANK(AC2,AC$2:AC$30)))</f>
        <v>#N/A</v>
      </c>
      <c r="AF52" t="e">
        <f t="shared" ref="AF52:AF80" si="24">(($H$63+1)-(RANK(AD2,AD$2:AD$30)))</f>
        <v>#N/A</v>
      </c>
      <c r="AG52" t="e">
        <f>INDEX(S52:S92, MATCH(LARGE(X52:X92, 1),X52:X92, 0))</f>
        <v>#NUM!</v>
      </c>
    </row>
    <row r="53" spans="1:33">
      <c r="A53" t="s">
        <v>43</v>
      </c>
      <c r="B53">
        <f>A2</f>
        <v>0</v>
      </c>
      <c r="C53">
        <f>AE2</f>
        <v>0</v>
      </c>
      <c r="D53">
        <f>AG2</f>
        <v>0</v>
      </c>
      <c r="E53">
        <f>C53-D53</f>
        <v>0</v>
      </c>
      <c r="F53" t="e">
        <f>SUMIF(B53:B61, B53, G53:G61)</f>
        <v>#DIV/0!</v>
      </c>
      <c r="G53" t="e">
        <f>(1/C53)*(C53-C54)</f>
        <v>#DIV/0!</v>
      </c>
      <c r="H53">
        <f>AF2</f>
        <v>0</v>
      </c>
      <c r="J53">
        <v>2</v>
      </c>
      <c r="K53" t="e">
        <f t="shared" si="5"/>
        <v>#NUM!</v>
      </c>
      <c r="L53" t="e">
        <f t="shared" si="6"/>
        <v>#NUM!</v>
      </c>
      <c r="M53" t="e">
        <f t="shared" si="7"/>
        <v>#NUM!</v>
      </c>
      <c r="N53" t="e">
        <f t="shared" si="8"/>
        <v>#NUM!</v>
      </c>
      <c r="O53" t="e">
        <f t="shared" si="9"/>
        <v>#NUM!</v>
      </c>
      <c r="P53" t="e">
        <f t="shared" si="10"/>
        <v>#NUM!</v>
      </c>
      <c r="Q53" t="e">
        <f t="shared" si="11"/>
        <v>#NUM!</v>
      </c>
      <c r="R53" t="e">
        <f t="shared" si="12"/>
        <v>#NUM!</v>
      </c>
      <c r="S53" t="str">
        <f t="shared" si="13"/>
        <v>Top-rated</v>
      </c>
      <c r="V53" t="e">
        <f t="shared" si="14"/>
        <v>#N/A</v>
      </c>
      <c r="W53" t="e">
        <f t="shared" si="15"/>
        <v>#N/A</v>
      </c>
      <c r="X53" t="str">
        <f t="shared" si="16"/>
        <v/>
      </c>
      <c r="Y53" t="e">
        <f t="shared" si="17"/>
        <v>#N/A</v>
      </c>
      <c r="Z53" t="e">
        <f t="shared" si="18"/>
        <v>#N/A</v>
      </c>
      <c r="AA53" t="e">
        <f t="shared" si="19"/>
        <v>#N/A</v>
      </c>
      <c r="AB53" t="e">
        <f t="shared" si="20"/>
        <v>#N/A</v>
      </c>
      <c r="AC53" t="e">
        <f t="shared" si="21"/>
        <v>#N/A</v>
      </c>
      <c r="AD53" t="e">
        <f t="shared" si="22"/>
        <v>#N/A</v>
      </c>
      <c r="AE53" t="e">
        <f t="shared" si="23"/>
        <v>#N/A</v>
      </c>
      <c r="AF53" t="e">
        <f t="shared" si="24"/>
        <v>#N/A</v>
      </c>
    </row>
    <row r="54" spans="1:33">
      <c r="A54" t="s">
        <v>44</v>
      </c>
      <c r="B54" t="str">
        <f>A3</f>
        <v>Top-rated</v>
      </c>
      <c r="C54">
        <f>AE3</f>
        <v>0</v>
      </c>
      <c r="D54">
        <f>AG3</f>
        <v>0</v>
      </c>
      <c r="E54">
        <f t="shared" ref="E54:E55" si="25">C54-D54</f>
        <v>0</v>
      </c>
      <c r="F54">
        <f ca="1">SUMIF(B53:B64, B54, G53:G61)</f>
        <v>0</v>
      </c>
      <c r="H54">
        <f>AF3</f>
        <v>0</v>
      </c>
      <c r="J54">
        <v>3</v>
      </c>
      <c r="K54" t="e">
        <f t="shared" si="5"/>
        <v>#NUM!</v>
      </c>
      <c r="L54" t="e">
        <f t="shared" si="6"/>
        <v>#NUM!</v>
      </c>
      <c r="M54" t="e">
        <f t="shared" si="7"/>
        <v>#NUM!</v>
      </c>
      <c r="N54" t="e">
        <f t="shared" si="8"/>
        <v>#NUM!</v>
      </c>
      <c r="O54" t="e">
        <f t="shared" si="9"/>
        <v>#NUM!</v>
      </c>
      <c r="P54" t="e">
        <f t="shared" si="10"/>
        <v>#NUM!</v>
      </c>
      <c r="Q54" t="e">
        <f t="shared" si="11"/>
        <v>#NUM!</v>
      </c>
      <c r="R54" t="e">
        <f t="shared" si="12"/>
        <v>#NUM!</v>
      </c>
      <c r="S54" t="str">
        <f t="shared" si="13"/>
        <v>2nd rated</v>
      </c>
      <c r="V54" t="e">
        <f t="shared" si="14"/>
        <v>#N/A</v>
      </c>
      <c r="W54" t="e">
        <f t="shared" si="15"/>
        <v>#N/A</v>
      </c>
      <c r="X54" t="str">
        <f t="shared" si="16"/>
        <v/>
      </c>
      <c r="Y54" t="e">
        <f t="shared" si="17"/>
        <v>#N/A</v>
      </c>
      <c r="Z54" t="e">
        <f t="shared" si="18"/>
        <v>#N/A</v>
      </c>
      <c r="AA54" t="e">
        <f t="shared" si="19"/>
        <v>#N/A</v>
      </c>
      <c r="AB54" t="e">
        <f t="shared" si="20"/>
        <v>#N/A</v>
      </c>
      <c r="AC54" t="e">
        <f t="shared" si="21"/>
        <v>#N/A</v>
      </c>
      <c r="AD54" t="e">
        <f t="shared" si="22"/>
        <v>#N/A</v>
      </c>
      <c r="AE54" t="e">
        <f t="shared" si="23"/>
        <v>#N/A</v>
      </c>
      <c r="AF54" t="e">
        <f t="shared" si="24"/>
        <v>#N/A</v>
      </c>
    </row>
    <row r="55" spans="1:33">
      <c r="A55" t="s">
        <v>45</v>
      </c>
      <c r="B55" t="str">
        <f>A4</f>
        <v>2nd rated</v>
      </c>
      <c r="C55">
        <f>AE4</f>
        <v>0</v>
      </c>
      <c r="D55">
        <f>AG4</f>
        <v>0</v>
      </c>
      <c r="E55">
        <f t="shared" si="25"/>
        <v>0</v>
      </c>
      <c r="F55">
        <f ca="1">SUMIF(B53:B64, B55, G53:G61)</f>
        <v>0</v>
      </c>
      <c r="H55">
        <f>AF4</f>
        <v>0</v>
      </c>
      <c r="J55">
        <v>4</v>
      </c>
      <c r="K55" t="e">
        <f t="shared" si="5"/>
        <v>#NUM!</v>
      </c>
      <c r="L55" t="e">
        <f t="shared" si="6"/>
        <v>#NUM!</v>
      </c>
      <c r="M55" t="e">
        <f t="shared" si="7"/>
        <v>#NUM!</v>
      </c>
      <c r="N55" t="e">
        <f t="shared" si="8"/>
        <v>#NUM!</v>
      </c>
      <c r="O55" t="e">
        <f t="shared" si="9"/>
        <v>#NUM!</v>
      </c>
      <c r="P55" t="e">
        <f t="shared" si="10"/>
        <v>#NUM!</v>
      </c>
      <c r="Q55" t="e">
        <f t="shared" si="11"/>
        <v>#NUM!</v>
      </c>
      <c r="R55" t="e">
        <f t="shared" si="12"/>
        <v>#NUM!</v>
      </c>
      <c r="S55" t="str">
        <f t="shared" si="13"/>
        <v>3rd rated</v>
      </c>
      <c r="V55" t="e">
        <f t="shared" si="14"/>
        <v>#N/A</v>
      </c>
      <c r="W55" t="e">
        <f t="shared" si="15"/>
        <v>#N/A</v>
      </c>
      <c r="X55" t="str">
        <f t="shared" si="16"/>
        <v/>
      </c>
      <c r="Y55" t="e">
        <f t="shared" si="17"/>
        <v>#N/A</v>
      </c>
      <c r="Z55" t="e">
        <f t="shared" si="18"/>
        <v>#N/A</v>
      </c>
      <c r="AA55" t="e">
        <f t="shared" si="19"/>
        <v>#N/A</v>
      </c>
      <c r="AB55" t="e">
        <f t="shared" si="20"/>
        <v>#N/A</v>
      </c>
      <c r="AC55" t="e">
        <f t="shared" si="21"/>
        <v>#N/A</v>
      </c>
      <c r="AD55" t="e">
        <f t="shared" si="22"/>
        <v>#N/A</v>
      </c>
      <c r="AE55" t="e">
        <f t="shared" si="23"/>
        <v>#N/A</v>
      </c>
      <c r="AF55" t="e">
        <f t="shared" si="24"/>
        <v>#N/A</v>
      </c>
    </row>
    <row r="56" spans="1:33">
      <c r="A56" t="s">
        <v>46</v>
      </c>
      <c r="B56" t="e">
        <f>INDEX(A$2:A$20,MATCH(C56,M$2:M$20,0))</f>
        <v>#NUM!</v>
      </c>
      <c r="C56" t="e">
        <f>LARGE(M$2:M$20, D56)</f>
        <v>#NUM!</v>
      </c>
      <c r="D56">
        <v>1</v>
      </c>
      <c r="E56" t="e">
        <f>LARGE(M$2:M$20, F56)</f>
        <v>#NUM!</v>
      </c>
      <c r="F56">
        <v>2</v>
      </c>
      <c r="G56" t="e">
        <f t="shared" ref="G56:G61" si="26">IF(C56&gt;0, (1/C56)*(C56-E56), 0.1)</f>
        <v>#NUM!</v>
      </c>
      <c r="H56" t="e">
        <f t="shared" ref="H56:H61" si="27">INDEX(AF$2:AF$20,MATCH(B56,A$2:A$20,0))</f>
        <v>#NUM!</v>
      </c>
      <c r="J56">
        <v>5</v>
      </c>
      <c r="K56" t="e">
        <f t="shared" si="5"/>
        <v>#NUM!</v>
      </c>
      <c r="L56" t="e">
        <f t="shared" si="6"/>
        <v>#NUM!</v>
      </c>
      <c r="M56" t="e">
        <f t="shared" si="7"/>
        <v>#NUM!</v>
      </c>
      <c r="N56" t="e">
        <f t="shared" si="8"/>
        <v>#NUM!</v>
      </c>
      <c r="O56" t="e">
        <f t="shared" si="9"/>
        <v>#NUM!</v>
      </c>
      <c r="P56" t="e">
        <f t="shared" si="10"/>
        <v>#NUM!</v>
      </c>
      <c r="Q56" t="e">
        <f t="shared" si="11"/>
        <v>#NUM!</v>
      </c>
      <c r="R56" t="e">
        <f t="shared" si="12"/>
        <v>#NUM!</v>
      </c>
      <c r="S56" t="str">
        <f t="shared" si="13"/>
        <v>Form (last race)</v>
      </c>
      <c r="V56" t="e">
        <f t="shared" si="14"/>
        <v>#N/A</v>
      </c>
      <c r="W56" t="e">
        <f t="shared" si="15"/>
        <v>#N/A</v>
      </c>
      <c r="X56" t="str">
        <f t="shared" si="16"/>
        <v/>
      </c>
      <c r="Y56" t="e">
        <f t="shared" si="17"/>
        <v>#N/A</v>
      </c>
      <c r="Z56" t="e">
        <f t="shared" si="18"/>
        <v>#N/A</v>
      </c>
      <c r="AA56" t="e">
        <f t="shared" si="19"/>
        <v>#N/A</v>
      </c>
      <c r="AB56" t="e">
        <f t="shared" si="20"/>
        <v>#N/A</v>
      </c>
      <c r="AC56" t="e">
        <f t="shared" si="21"/>
        <v>#N/A</v>
      </c>
      <c r="AD56" t="e">
        <f t="shared" si="22"/>
        <v>#N/A</v>
      </c>
      <c r="AE56" t="e">
        <f t="shared" si="23"/>
        <v>#N/A</v>
      </c>
      <c r="AF56" t="e">
        <f t="shared" si="24"/>
        <v>#N/A</v>
      </c>
    </row>
    <row r="57" spans="1:33">
      <c r="A57" t="s">
        <v>25</v>
      </c>
      <c r="B57" t="e">
        <f>INDEX(A$2:A$20,MATCH(C57,W$2:W$20,0))</f>
        <v>#NUM!</v>
      </c>
      <c r="C57" t="e">
        <f>LARGE(W$2:W$20, D57)</f>
        <v>#NUM!</v>
      </c>
      <c r="D57">
        <v>1</v>
      </c>
      <c r="E57" t="e">
        <f>LARGE(W$2:W$20, F57)</f>
        <v>#NUM!</v>
      </c>
      <c r="F57">
        <v>2</v>
      </c>
      <c r="G57" t="e">
        <f t="shared" si="26"/>
        <v>#NUM!</v>
      </c>
      <c r="H57" t="e">
        <f t="shared" si="27"/>
        <v>#NUM!</v>
      </c>
      <c r="J57">
        <v>6</v>
      </c>
      <c r="K57" t="e">
        <f t="shared" si="5"/>
        <v>#NUM!</v>
      </c>
      <c r="L57" t="e">
        <f t="shared" si="6"/>
        <v>#NUM!</v>
      </c>
      <c r="M57" t="e">
        <f t="shared" si="7"/>
        <v>#NUM!</v>
      </c>
      <c r="N57" t="e">
        <f t="shared" si="8"/>
        <v>#NUM!</v>
      </c>
      <c r="O57" t="e">
        <f t="shared" si="9"/>
        <v>#NUM!</v>
      </c>
      <c r="P57" t="e">
        <f t="shared" si="10"/>
        <v>#NUM!</v>
      </c>
      <c r="Q57" t="e">
        <f t="shared" si="11"/>
        <v>#NUM!</v>
      </c>
      <c r="R57" t="e">
        <f t="shared" si="12"/>
        <v>#NUM!</v>
      </c>
      <c r="S57" t="str">
        <f t="shared" si="13"/>
        <v>Speed</v>
      </c>
      <c r="V57" t="e">
        <f t="shared" si="14"/>
        <v>#N/A</v>
      </c>
      <c r="W57" t="e">
        <f t="shared" si="15"/>
        <v>#N/A</v>
      </c>
      <c r="X57" t="str">
        <f t="shared" si="16"/>
        <v/>
      </c>
      <c r="Y57" t="e">
        <f t="shared" si="17"/>
        <v>#N/A</v>
      </c>
      <c r="Z57" t="e">
        <f t="shared" si="18"/>
        <v>#N/A</v>
      </c>
      <c r="AA57" t="e">
        <f t="shared" si="19"/>
        <v>#N/A</v>
      </c>
      <c r="AB57" t="e">
        <f t="shared" si="20"/>
        <v>#N/A</v>
      </c>
      <c r="AC57" t="e">
        <f t="shared" si="21"/>
        <v>#N/A</v>
      </c>
      <c r="AD57" t="e">
        <f t="shared" si="22"/>
        <v>#N/A</v>
      </c>
      <c r="AE57" t="e">
        <f t="shared" si="23"/>
        <v>#N/A</v>
      </c>
      <c r="AF57" t="e">
        <f t="shared" si="24"/>
        <v>#N/A</v>
      </c>
    </row>
    <row r="58" spans="1:33">
      <c r="A58" t="s">
        <v>28</v>
      </c>
      <c r="B58" t="e">
        <f>INDEX(A$2:A$20,MATCH(C58,AA$2:AA$20,0))</f>
        <v>#NUM!</v>
      </c>
      <c r="C58" t="e">
        <f>LARGE(AA$2:AA$20, D58)</f>
        <v>#NUM!</v>
      </c>
      <c r="D58">
        <v>1</v>
      </c>
      <c r="E58" t="e">
        <f>LARGE(AA$2:AA$20, F58)</f>
        <v>#NUM!</v>
      </c>
      <c r="F58">
        <v>2</v>
      </c>
      <c r="G58" t="e">
        <f t="shared" si="26"/>
        <v>#NUM!</v>
      </c>
      <c r="H58" t="e">
        <f t="shared" si="27"/>
        <v>#NUM!</v>
      </c>
      <c r="J58">
        <v>7</v>
      </c>
      <c r="K58" t="e">
        <f t="shared" si="5"/>
        <v>#NUM!</v>
      </c>
      <c r="L58" t="e">
        <f t="shared" si="6"/>
        <v>#NUM!</v>
      </c>
      <c r="M58" t="e">
        <f t="shared" si="7"/>
        <v>#NUM!</v>
      </c>
      <c r="N58" t="e">
        <f t="shared" si="8"/>
        <v>#NUM!</v>
      </c>
      <c r="O58" t="e">
        <f t="shared" si="9"/>
        <v>#NUM!</v>
      </c>
      <c r="P58" t="e">
        <f t="shared" si="10"/>
        <v>#NUM!</v>
      </c>
      <c r="Q58" t="e">
        <f t="shared" si="11"/>
        <v>#NUM!</v>
      </c>
      <c r="R58" t="e">
        <f t="shared" si="12"/>
        <v>#NUM!</v>
      </c>
      <c r="S58" t="str">
        <f t="shared" si="13"/>
        <v>Trainer</v>
      </c>
      <c r="V58" t="e">
        <f t="shared" si="14"/>
        <v>#N/A</v>
      </c>
      <c r="W58" t="e">
        <f t="shared" si="15"/>
        <v>#N/A</v>
      </c>
      <c r="X58" t="str">
        <f t="shared" si="16"/>
        <v/>
      </c>
      <c r="Y58" t="e">
        <f t="shared" si="17"/>
        <v>#N/A</v>
      </c>
      <c r="Z58" t="e">
        <f t="shared" si="18"/>
        <v>#N/A</v>
      </c>
      <c r="AA58" t="e">
        <f t="shared" si="19"/>
        <v>#N/A</v>
      </c>
      <c r="AB58" t="e">
        <f t="shared" si="20"/>
        <v>#N/A</v>
      </c>
      <c r="AC58" t="e">
        <f t="shared" si="21"/>
        <v>#N/A</v>
      </c>
      <c r="AD58" t="e">
        <f t="shared" si="22"/>
        <v>#N/A</v>
      </c>
      <c r="AE58" t="e">
        <f t="shared" si="23"/>
        <v>#N/A</v>
      </c>
      <c r="AF58" t="e">
        <f t="shared" si="24"/>
        <v>#N/A</v>
      </c>
    </row>
    <row r="59" spans="1:33">
      <c r="A59" t="s">
        <v>30</v>
      </c>
      <c r="B59" t="e">
        <f>INDEX(A$2:A$20,MATCH(C59,AC$2:AC$20,0))</f>
        <v>#NUM!</v>
      </c>
      <c r="C59" t="e">
        <f>LARGE(AC$2:AC$20, D59)</f>
        <v>#NUM!</v>
      </c>
      <c r="D59">
        <v>1</v>
      </c>
      <c r="E59" t="e">
        <f>LARGE(AC$2:AC$20, F59)</f>
        <v>#NUM!</v>
      </c>
      <c r="F59">
        <v>2</v>
      </c>
      <c r="G59" t="e">
        <f t="shared" si="26"/>
        <v>#NUM!</v>
      </c>
      <c r="H59" t="e">
        <f t="shared" si="27"/>
        <v>#NUM!</v>
      </c>
      <c r="J59">
        <v>8</v>
      </c>
      <c r="K59" t="e">
        <f t="shared" si="5"/>
        <v>#NUM!</v>
      </c>
      <c r="L59" t="e">
        <f t="shared" si="6"/>
        <v>#NUM!</v>
      </c>
      <c r="M59" t="e">
        <f t="shared" si="7"/>
        <v>#NUM!</v>
      </c>
      <c r="N59" t="e">
        <f t="shared" si="8"/>
        <v>#NUM!</v>
      </c>
      <c r="O59" t="e">
        <f t="shared" si="9"/>
        <v>#NUM!</v>
      </c>
      <c r="P59" t="e">
        <f t="shared" si="10"/>
        <v>#NUM!</v>
      </c>
      <c r="Q59" t="e">
        <f t="shared" si="11"/>
        <v>#NUM!</v>
      </c>
      <c r="R59" t="e">
        <f t="shared" si="12"/>
        <v>#NUM!</v>
      </c>
      <c r="S59" t="str">
        <f t="shared" si="13"/>
        <v>Stallion</v>
      </c>
      <c r="V59" t="e">
        <f t="shared" si="14"/>
        <v>#N/A</v>
      </c>
      <c r="W59" t="e">
        <f t="shared" si="15"/>
        <v>#N/A</v>
      </c>
      <c r="X59" t="str">
        <f t="shared" si="16"/>
        <v/>
      </c>
      <c r="Y59" t="e">
        <f t="shared" si="17"/>
        <v>#N/A</v>
      </c>
      <c r="Z59" t="e">
        <f t="shared" si="18"/>
        <v>#N/A</v>
      </c>
      <c r="AA59" t="e">
        <f t="shared" si="19"/>
        <v>#N/A</v>
      </c>
      <c r="AB59" t="e">
        <f t="shared" si="20"/>
        <v>#N/A</v>
      </c>
      <c r="AC59" t="e">
        <f t="shared" si="21"/>
        <v>#N/A</v>
      </c>
      <c r="AD59" t="e">
        <f t="shared" si="22"/>
        <v>#N/A</v>
      </c>
      <c r="AE59" t="e">
        <f t="shared" si="23"/>
        <v>#N/A</v>
      </c>
      <c r="AF59" t="e">
        <f t="shared" si="24"/>
        <v>#N/A</v>
      </c>
    </row>
    <row r="60" spans="1:33">
      <c r="A60" t="s">
        <v>26</v>
      </c>
      <c r="B60" t="e">
        <f>INDEX(A$2:A$20,MATCH(C60,Y$2:Y$20,0))</f>
        <v>#NUM!</v>
      </c>
      <c r="C60" t="e">
        <f>LARGE(Y$2:Y$20, D60)</f>
        <v>#NUM!</v>
      </c>
      <c r="D60">
        <v>1</v>
      </c>
      <c r="E60" t="e">
        <f>LARGE(Y$2:Y$20, F60)</f>
        <v>#NUM!</v>
      </c>
      <c r="F60">
        <v>2</v>
      </c>
      <c r="G60" t="e">
        <f t="shared" si="26"/>
        <v>#NUM!</v>
      </c>
      <c r="H60" t="e">
        <f t="shared" si="27"/>
        <v>#NUM!</v>
      </c>
      <c r="J60">
        <v>9</v>
      </c>
      <c r="K60" t="e">
        <f t="shared" si="5"/>
        <v>#NUM!</v>
      </c>
      <c r="L60" t="e">
        <f t="shared" si="6"/>
        <v>#NUM!</v>
      </c>
      <c r="M60" t="e">
        <f t="shared" si="7"/>
        <v>#NUM!</v>
      </c>
      <c r="N60" t="e">
        <f t="shared" si="8"/>
        <v>#NUM!</v>
      </c>
      <c r="O60" t="e">
        <f t="shared" si="9"/>
        <v>#NUM!</v>
      </c>
      <c r="P60" t="e">
        <f t="shared" si="10"/>
        <v>#NUM!</v>
      </c>
      <c r="Q60" t="e">
        <f t="shared" si="11"/>
        <v>#NUM!</v>
      </c>
      <c r="R60" t="e">
        <f t="shared" si="12"/>
        <v>#NUM!</v>
      </c>
      <c r="S60" t="str">
        <f t="shared" si="13"/>
        <v>Jockey</v>
      </c>
      <c r="V60" t="e">
        <f t="shared" si="14"/>
        <v>#N/A</v>
      </c>
      <c r="W60" t="e">
        <f t="shared" si="15"/>
        <v>#N/A</v>
      </c>
      <c r="X60" t="str">
        <f t="shared" si="16"/>
        <v/>
      </c>
      <c r="Y60" t="e">
        <f t="shared" si="17"/>
        <v>#N/A</v>
      </c>
      <c r="Z60" t="e">
        <f t="shared" si="18"/>
        <v>#N/A</v>
      </c>
      <c r="AA60" t="e">
        <f t="shared" si="19"/>
        <v>#N/A</v>
      </c>
      <c r="AB60" t="e">
        <f t="shared" si="20"/>
        <v>#N/A</v>
      </c>
      <c r="AC60" t="e">
        <f t="shared" si="21"/>
        <v>#N/A</v>
      </c>
      <c r="AD60" t="e">
        <f t="shared" si="22"/>
        <v>#N/A</v>
      </c>
      <c r="AE60" t="e">
        <f t="shared" si="23"/>
        <v>#N/A</v>
      </c>
      <c r="AF60" t="e">
        <f t="shared" si="24"/>
        <v>#N/A</v>
      </c>
    </row>
    <row r="61" spans="1:33">
      <c r="A61" t="s">
        <v>47</v>
      </c>
      <c r="B61" t="e">
        <f>INDEX(A$2:A$20,MATCH(C61,AD$2:AD$20,0))</f>
        <v>#NUM!</v>
      </c>
      <c r="C61" t="e">
        <f>LARGE(AD$2:AD$20, D61)</f>
        <v>#NUM!</v>
      </c>
      <c r="D61">
        <v>1</v>
      </c>
      <c r="E61" t="e">
        <f>LARGE(AD$2:AD$20, F61)</f>
        <v>#NUM!</v>
      </c>
      <c r="F61">
        <v>2</v>
      </c>
      <c r="G61" t="e">
        <f t="shared" si="26"/>
        <v>#NUM!</v>
      </c>
      <c r="H61" t="e">
        <f t="shared" si="27"/>
        <v>#NUM!</v>
      </c>
      <c r="J61">
        <v>10</v>
      </c>
      <c r="K61" t="e">
        <f t="shared" si="5"/>
        <v>#NUM!</v>
      </c>
      <c r="L61" t="e">
        <f t="shared" si="6"/>
        <v>#NUM!</v>
      </c>
      <c r="M61" t="e">
        <f t="shared" si="7"/>
        <v>#NUM!</v>
      </c>
      <c r="N61" t="e">
        <f t="shared" si="8"/>
        <v>#NUM!</v>
      </c>
      <c r="O61" t="e">
        <f t="shared" si="9"/>
        <v>#NUM!</v>
      </c>
      <c r="P61" t="e">
        <f t="shared" si="10"/>
        <v>#NUM!</v>
      </c>
      <c r="Q61" t="e">
        <f t="shared" si="11"/>
        <v>#NUM!</v>
      </c>
      <c r="R61" t="e">
        <f t="shared" si="12"/>
        <v>#NUM!</v>
      </c>
      <c r="S61" t="str">
        <f t="shared" si="13"/>
        <v>Suitability</v>
      </c>
      <c r="V61" t="e">
        <f t="shared" si="14"/>
        <v>#N/A</v>
      </c>
      <c r="W61" t="e">
        <f t="shared" si="15"/>
        <v>#N/A</v>
      </c>
      <c r="X61" t="str">
        <f>IF(ISNA(W61),"",W61)</f>
        <v/>
      </c>
      <c r="Y61" t="e">
        <f t="shared" si="17"/>
        <v>#N/A</v>
      </c>
      <c r="Z61" t="e">
        <f t="shared" si="18"/>
        <v>#N/A</v>
      </c>
      <c r="AA61" t="e">
        <f t="shared" si="19"/>
        <v>#N/A</v>
      </c>
      <c r="AB61" t="e">
        <f t="shared" si="20"/>
        <v>#N/A</v>
      </c>
      <c r="AC61" t="e">
        <f t="shared" si="21"/>
        <v>#N/A</v>
      </c>
      <c r="AD61" t="e">
        <f t="shared" si="22"/>
        <v>#N/A</v>
      </c>
      <c r="AE61" t="e">
        <f t="shared" si="23"/>
        <v>#N/A</v>
      </c>
      <c r="AF61" t="e">
        <f t="shared" si="24"/>
        <v>#N/A</v>
      </c>
    </row>
    <row r="62" spans="1:33">
      <c r="A62" t="s">
        <v>116</v>
      </c>
      <c r="B62">
        <f>IF(OR(D2="5f ", D2="6f ", D2="7f ", D2="1m "), B57, IF(J2="2yo", B59, B53))</f>
        <v>0</v>
      </c>
      <c r="J62">
        <v>11</v>
      </c>
      <c r="K62" t="e">
        <f t="shared" si="5"/>
        <v>#NUM!</v>
      </c>
      <c r="L62" t="e">
        <f t="shared" si="6"/>
        <v>#NUM!</v>
      </c>
      <c r="M62" t="e">
        <f t="shared" si="7"/>
        <v>#NUM!</v>
      </c>
      <c r="N62" t="e">
        <f t="shared" si="8"/>
        <v>#NUM!</v>
      </c>
      <c r="O62" t="e">
        <f t="shared" si="9"/>
        <v>#NUM!</v>
      </c>
      <c r="P62" t="e">
        <f t="shared" si="10"/>
        <v>#NUM!</v>
      </c>
      <c r="Q62" t="e">
        <f t="shared" si="11"/>
        <v>#NUM!</v>
      </c>
      <c r="R62" t="e">
        <f t="shared" si="12"/>
        <v>#NUM!</v>
      </c>
      <c r="S62" t="str">
        <f t="shared" si="13"/>
        <v>Money selection</v>
      </c>
      <c r="V62" t="e">
        <f t="shared" si="14"/>
        <v>#N/A</v>
      </c>
      <c r="W62" t="e">
        <f t="shared" si="15"/>
        <v>#N/A</v>
      </c>
      <c r="X62" t="str">
        <f t="shared" ref="X62:X80" si="28">IF(ISNA(W62),"",W62)</f>
        <v/>
      </c>
      <c r="Y62" t="e">
        <f t="shared" si="17"/>
        <v>#N/A</v>
      </c>
      <c r="Z62" t="e">
        <f t="shared" si="18"/>
        <v>#N/A</v>
      </c>
      <c r="AA62" t="e">
        <f t="shared" si="19"/>
        <v>#N/A</v>
      </c>
      <c r="AB62" t="e">
        <f t="shared" si="20"/>
        <v>#N/A</v>
      </c>
      <c r="AC62" t="e">
        <f t="shared" si="21"/>
        <v>#N/A</v>
      </c>
      <c r="AD62" t="e">
        <f t="shared" si="22"/>
        <v>#N/A</v>
      </c>
      <c r="AE62" t="e">
        <f t="shared" si="23"/>
        <v>#N/A</v>
      </c>
      <c r="AF62" t="e">
        <f t="shared" si="24"/>
        <v>#N/A</v>
      </c>
    </row>
    <row r="63" spans="1:33">
      <c r="A63" t="s">
        <v>5</v>
      </c>
      <c r="B63" t="str">
        <f>IF(AND(G68="Handicap",G66&lt;5000),B61,IF(AND(G68="Handicap",G66&gt;5000),B58,IF(AND(G68="Non Handicap"),B56,"no selection")))</f>
        <v>no selection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22</v>
      </c>
      <c r="J63">
        <v>12</v>
      </c>
      <c r="K63" t="e">
        <f t="shared" si="5"/>
        <v>#NUM!</v>
      </c>
      <c r="L63" t="e">
        <f t="shared" si="6"/>
        <v>#NUM!</v>
      </c>
      <c r="M63" t="e">
        <f t="shared" si="7"/>
        <v>#NUM!</v>
      </c>
      <c r="N63" t="e">
        <f t="shared" si="8"/>
        <v>#NUM!</v>
      </c>
      <c r="O63" t="e">
        <f t="shared" si="9"/>
        <v>#NUM!</v>
      </c>
      <c r="P63" t="e">
        <f t="shared" si="10"/>
        <v>#NUM!</v>
      </c>
      <c r="Q63" t="e">
        <f t="shared" si="11"/>
        <v>#NUM!</v>
      </c>
      <c r="R63" t="e">
        <f t="shared" si="12"/>
        <v>#NUM!</v>
      </c>
      <c r="S63" t="str">
        <f t="shared" si="13"/>
        <v>Handicap</v>
      </c>
      <c r="V63" t="e">
        <f t="shared" si="14"/>
        <v>#N/A</v>
      </c>
      <c r="W63" t="e">
        <f t="shared" si="15"/>
        <v>#N/A</v>
      </c>
      <c r="X63" t="str">
        <f t="shared" si="28"/>
        <v/>
      </c>
      <c r="Y63" t="e">
        <f t="shared" si="17"/>
        <v>#N/A</v>
      </c>
      <c r="Z63" t="e">
        <f t="shared" si="18"/>
        <v>#N/A</v>
      </c>
      <c r="AA63" t="e">
        <f t="shared" si="19"/>
        <v>#N/A</v>
      </c>
      <c r="AB63" t="e">
        <f t="shared" si="20"/>
        <v>#N/A</v>
      </c>
      <c r="AC63" t="e">
        <f t="shared" si="21"/>
        <v>#N/A</v>
      </c>
      <c r="AD63" t="e">
        <f t="shared" si="22"/>
        <v>#N/A</v>
      </c>
      <c r="AE63" t="e">
        <f t="shared" si="23"/>
        <v>#N/A</v>
      </c>
      <c r="AF63" t="e">
        <f t="shared" si="24"/>
        <v>#N/A</v>
      </c>
    </row>
    <row r="64" spans="1:33">
      <c r="A64" t="s">
        <v>48</v>
      </c>
      <c r="B64" t="e">
        <f>INDEX(B53:B63,MODE(MATCH(B53:B63,B53:B63,0)))</f>
        <v>#NUM!</v>
      </c>
      <c r="C64" t="e">
        <f>INDEX(AF$2:AF$20,MATCH(B64,A$2:A$20,0))</f>
        <v>#NUM!</v>
      </c>
      <c r="D64">
        <v>1</v>
      </c>
      <c r="E64" t="e">
        <f>SUMIF(B53:B61, B64, G53:G61)</f>
        <v>#NUM!</v>
      </c>
      <c r="F64">
        <v>0</v>
      </c>
      <c r="G64">
        <f>K2</f>
        <v>0</v>
      </c>
      <c r="J64">
        <v>13</v>
      </c>
      <c r="K64" t="e">
        <f t="shared" si="5"/>
        <v>#NUM!</v>
      </c>
      <c r="L64" t="e">
        <f t="shared" si="6"/>
        <v>#NUM!</v>
      </c>
      <c r="M64" t="e">
        <f t="shared" si="7"/>
        <v>#NUM!</v>
      </c>
      <c r="N64" t="e">
        <f t="shared" si="8"/>
        <v>#NUM!</v>
      </c>
      <c r="O64" t="e">
        <f t="shared" si="9"/>
        <v>#NUM!</v>
      </c>
      <c r="P64" t="e">
        <f t="shared" si="10"/>
        <v>#NUM!</v>
      </c>
      <c r="Q64" t="e">
        <f t="shared" si="11"/>
        <v>#NUM!</v>
      </c>
      <c r="R64" t="e">
        <f t="shared" si="12"/>
        <v>#NUM!</v>
      </c>
      <c r="S64" t="str">
        <f t="shared" si="13"/>
        <v>Most Common</v>
      </c>
      <c r="V64" t="e">
        <f t="shared" si="14"/>
        <v>#N/A</v>
      </c>
      <c r="W64" t="e">
        <f t="shared" si="15"/>
        <v>#N/A</v>
      </c>
      <c r="X64" t="str">
        <f t="shared" si="28"/>
        <v/>
      </c>
      <c r="Y64" t="e">
        <f t="shared" si="17"/>
        <v>#N/A</v>
      </c>
      <c r="Z64" t="e">
        <f t="shared" si="18"/>
        <v>#N/A</v>
      </c>
      <c r="AA64" t="e">
        <f t="shared" si="19"/>
        <v>#N/A</v>
      </c>
      <c r="AB64" t="e">
        <f t="shared" si="20"/>
        <v>#N/A</v>
      </c>
      <c r="AC64" t="e">
        <f t="shared" si="21"/>
        <v>#N/A</v>
      </c>
      <c r="AD64" t="e">
        <f t="shared" si="22"/>
        <v>#N/A</v>
      </c>
      <c r="AE64" t="e">
        <f t="shared" si="23"/>
        <v>#N/A</v>
      </c>
      <c r="AF64" t="e">
        <f t="shared" si="24"/>
        <v>#N/A</v>
      </c>
    </row>
    <row r="65" spans="1:32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>
        <f>D2</f>
        <v>0</v>
      </c>
      <c r="H65" t="e">
        <f>LARGE(G58:G60, 1)</f>
        <v>#NUM!</v>
      </c>
      <c r="J65">
        <v>14</v>
      </c>
      <c r="K65" t="e">
        <f t="shared" si="5"/>
        <v>#NUM!</v>
      </c>
      <c r="L65" t="e">
        <f t="shared" si="6"/>
        <v>#NUM!</v>
      </c>
      <c r="M65" t="e">
        <f t="shared" si="7"/>
        <v>#NUM!</v>
      </c>
      <c r="N65" t="e">
        <f t="shared" si="8"/>
        <v>#NUM!</v>
      </c>
      <c r="O65" t="e">
        <f t="shared" si="9"/>
        <v>#NUM!</v>
      </c>
      <c r="P65" t="e">
        <f t="shared" si="10"/>
        <v>#NUM!</v>
      </c>
      <c r="Q65" t="e">
        <f t="shared" si="11"/>
        <v>#NUM!</v>
      </c>
      <c r="R65" t="e">
        <f t="shared" si="12"/>
        <v>#NUM!</v>
      </c>
      <c r="S65" t="str">
        <f t="shared" si="13"/>
        <v>Is top most suited?</v>
      </c>
      <c r="V65" t="e">
        <f t="shared" si="14"/>
        <v>#N/A</v>
      </c>
      <c r="W65" t="e">
        <f t="shared" si="15"/>
        <v>#N/A</v>
      </c>
      <c r="X65" t="str">
        <f t="shared" si="28"/>
        <v/>
      </c>
      <c r="Y65" t="e">
        <f t="shared" si="17"/>
        <v>#N/A</v>
      </c>
      <c r="Z65" t="e">
        <f t="shared" si="18"/>
        <v>#N/A</v>
      </c>
      <c r="AA65" t="e">
        <f t="shared" si="19"/>
        <v>#N/A</v>
      </c>
      <c r="AB65" t="e">
        <f t="shared" si="20"/>
        <v>#N/A</v>
      </c>
      <c r="AC65" t="e">
        <f t="shared" si="21"/>
        <v>#N/A</v>
      </c>
      <c r="AD65" t="e">
        <f t="shared" si="22"/>
        <v>#N/A</v>
      </c>
      <c r="AE65" t="e">
        <f t="shared" si="23"/>
        <v>#N/A</v>
      </c>
      <c r="AF65" t="e">
        <f t="shared" si="24"/>
        <v>#N/A</v>
      </c>
    </row>
    <row r="66" spans="1:32">
      <c r="A66" t="s">
        <v>50</v>
      </c>
      <c r="B66" t="e">
        <f>IF(AND(B53=B56,B56=B61),B53,"no selection")</f>
        <v>#NUM!</v>
      </c>
      <c r="C66" t="e">
        <f>INDEX(AF$2:AF$20,MATCH(B66,A$2:A$20,0))</f>
        <v>#NUM!</v>
      </c>
      <c r="D66">
        <v>1</v>
      </c>
      <c r="F66" t="e">
        <f>IF(B65=B66, F65+1, F65)</f>
        <v>#NUM!</v>
      </c>
      <c r="G66">
        <f>F2</f>
        <v>0</v>
      </c>
      <c r="H66" t="e">
        <f>LARGE(F53:F55, 1)</f>
        <v>#DIV/0!</v>
      </c>
      <c r="J66">
        <v>15</v>
      </c>
      <c r="K66" t="e">
        <f t="shared" si="5"/>
        <v>#NUM!</v>
      </c>
      <c r="L66" t="e">
        <f t="shared" si="6"/>
        <v>#NUM!</v>
      </c>
      <c r="M66" t="e">
        <f t="shared" si="7"/>
        <v>#NUM!</v>
      </c>
      <c r="N66" t="e">
        <f t="shared" si="8"/>
        <v>#NUM!</v>
      </c>
      <c r="O66" t="e">
        <f t="shared" si="9"/>
        <v>#NUM!</v>
      </c>
      <c r="P66" t="e">
        <f t="shared" si="10"/>
        <v>#NUM!</v>
      </c>
      <c r="Q66" t="e">
        <f t="shared" si="11"/>
        <v>#NUM!</v>
      </c>
      <c r="R66" t="e">
        <f t="shared" si="12"/>
        <v>#NUM!</v>
      </c>
      <c r="S66" t="str">
        <f t="shared" si="13"/>
        <v>Top = Suited = Form</v>
      </c>
      <c r="V66" t="e">
        <f t="shared" si="14"/>
        <v>#N/A</v>
      </c>
      <c r="W66" t="e">
        <f t="shared" si="15"/>
        <v>#N/A</v>
      </c>
      <c r="X66" t="str">
        <f t="shared" si="28"/>
        <v/>
      </c>
      <c r="Y66" t="e">
        <f t="shared" si="17"/>
        <v>#N/A</v>
      </c>
      <c r="Z66" t="e">
        <f t="shared" si="18"/>
        <v>#N/A</v>
      </c>
      <c r="AA66" t="e">
        <f t="shared" si="19"/>
        <v>#N/A</v>
      </c>
      <c r="AB66" t="e">
        <f t="shared" si="20"/>
        <v>#N/A</v>
      </c>
      <c r="AC66" t="e">
        <f t="shared" si="21"/>
        <v>#N/A</v>
      </c>
      <c r="AD66" t="e">
        <f t="shared" si="22"/>
        <v>#N/A</v>
      </c>
      <c r="AE66" t="e">
        <f t="shared" si="23"/>
        <v>#N/A</v>
      </c>
      <c r="AF66" t="e">
        <f t="shared" si="24"/>
        <v>#N/A</v>
      </c>
    </row>
    <row r="67" spans="1:32">
      <c r="A67" t="s">
        <v>67</v>
      </c>
      <c r="B67" t="e">
        <f>H67</f>
        <v>#DIV/0!</v>
      </c>
      <c r="F67" t="e">
        <f>IF(H63&lt;11, F66+1, F66)</f>
        <v>#NUM!</v>
      </c>
      <c r="G67">
        <f>G2</f>
        <v>0</v>
      </c>
      <c r="H67" t="e">
        <f>INDEX(B53:B55,MATCH(H66,F53:F55,0))</f>
        <v>#DIV/0!</v>
      </c>
      <c r="J67">
        <v>16</v>
      </c>
      <c r="K67" t="e">
        <f t="shared" si="5"/>
        <v>#NUM!</v>
      </c>
      <c r="L67" t="e">
        <f t="shared" si="6"/>
        <v>#NUM!</v>
      </c>
      <c r="M67" t="e">
        <f t="shared" si="7"/>
        <v>#NUM!</v>
      </c>
      <c r="N67" t="e">
        <f t="shared" si="8"/>
        <v>#NUM!</v>
      </c>
      <c r="O67" t="e">
        <f t="shared" si="9"/>
        <v>#NUM!</v>
      </c>
      <c r="P67" t="e">
        <f t="shared" si="10"/>
        <v>#NUM!</v>
      </c>
      <c r="Q67" t="e">
        <f t="shared" si="11"/>
        <v>#NUM!</v>
      </c>
      <c r="R67" t="e">
        <f t="shared" si="12"/>
        <v>#NUM!</v>
      </c>
      <c r="S67" t="str">
        <f t="shared" si="13"/>
        <v>Top 3 Confidence Pick</v>
      </c>
      <c r="V67" t="e">
        <f t="shared" si="14"/>
        <v>#N/A</v>
      </c>
      <c r="W67" t="e">
        <f t="shared" si="15"/>
        <v>#N/A</v>
      </c>
      <c r="X67" t="str">
        <f t="shared" si="28"/>
        <v/>
      </c>
      <c r="Y67" t="e">
        <f t="shared" si="17"/>
        <v>#N/A</v>
      </c>
      <c r="Z67" t="e">
        <f t="shared" si="18"/>
        <v>#N/A</v>
      </c>
      <c r="AA67" t="e">
        <f t="shared" si="19"/>
        <v>#N/A</v>
      </c>
      <c r="AB67" t="e">
        <f t="shared" si="20"/>
        <v>#N/A</v>
      </c>
      <c r="AC67" t="e">
        <f t="shared" si="21"/>
        <v>#N/A</v>
      </c>
      <c r="AD67" t="e">
        <f t="shared" si="22"/>
        <v>#N/A</v>
      </c>
      <c r="AE67" t="e">
        <f t="shared" si="23"/>
        <v>#N/A</v>
      </c>
      <c r="AF67" t="e">
        <f t="shared" si="24"/>
        <v>#N/A</v>
      </c>
    </row>
    <row r="68" spans="1:32">
      <c r="A68" t="e">
        <f>INDEX(B62:B67,MODE(MATCH(B62:B67,B62:B67,0)))</f>
        <v>#NUM!</v>
      </c>
      <c r="B68" t="e">
        <f>IF(ISNA(A68), B56, A68)</f>
        <v>#NUM!</v>
      </c>
      <c r="C68" t="e">
        <f>INDEX(AF$2:AF$20,MATCH(B68,A$2:A$20,0))</f>
        <v>#NUM!</v>
      </c>
      <c r="D68">
        <v>1</v>
      </c>
      <c r="F68" t="e">
        <f>IF(E70&gt;0.5, F67+1, F67)</f>
        <v>#NUM!</v>
      </c>
      <c r="G68">
        <f>I2</f>
        <v>0</v>
      </c>
      <c r="H68" t="e">
        <f>IF(G66&gt;10000, G70+1, G70)</f>
        <v>#NUM!</v>
      </c>
      <c r="J68">
        <v>17</v>
      </c>
      <c r="K68" t="e">
        <f t="shared" si="5"/>
        <v>#NUM!</v>
      </c>
      <c r="L68" t="e">
        <f t="shared" si="6"/>
        <v>#NUM!</v>
      </c>
      <c r="M68" t="e">
        <f t="shared" si="7"/>
        <v>#NUM!</v>
      </c>
      <c r="N68" t="e">
        <f t="shared" si="8"/>
        <v>#NUM!</v>
      </c>
      <c r="O68" t="e">
        <f t="shared" si="9"/>
        <v>#NUM!</v>
      </c>
      <c r="P68" t="e">
        <f t="shared" si="10"/>
        <v>#NUM!</v>
      </c>
      <c r="Q68" t="e">
        <f t="shared" si="11"/>
        <v>#NUM!</v>
      </c>
      <c r="R68" t="e">
        <f t="shared" si="12"/>
        <v>#NUM!</v>
      </c>
      <c r="S68">
        <f t="shared" si="13"/>
        <v>0</v>
      </c>
      <c r="V68" t="e">
        <f t="shared" si="14"/>
        <v>#N/A</v>
      </c>
      <c r="W68" t="e">
        <f t="shared" si="15"/>
        <v>#N/A</v>
      </c>
      <c r="X68" t="str">
        <f t="shared" si="28"/>
        <v/>
      </c>
      <c r="Y68" t="e">
        <f t="shared" si="17"/>
        <v>#N/A</v>
      </c>
      <c r="Z68" t="e">
        <f t="shared" si="18"/>
        <v>#N/A</v>
      </c>
      <c r="AA68" t="e">
        <f t="shared" si="19"/>
        <v>#N/A</v>
      </c>
      <c r="AB68" t="e">
        <f t="shared" si="20"/>
        <v>#N/A</v>
      </c>
      <c r="AC68" t="e">
        <f t="shared" si="21"/>
        <v>#N/A</v>
      </c>
      <c r="AD68" t="e">
        <f t="shared" si="22"/>
        <v>#N/A</v>
      </c>
      <c r="AE68" t="e">
        <f t="shared" si="23"/>
        <v>#N/A</v>
      </c>
      <c r="AF68" t="e">
        <f t="shared" si="24"/>
        <v>#N/A</v>
      </c>
    </row>
    <row r="69" spans="1:32">
      <c r="A69" t="s">
        <v>51</v>
      </c>
      <c r="B69" t="e">
        <f>IF(OR(ISNA(B68), B68="no selection"), B64, B68)</f>
        <v>#NUM!</v>
      </c>
      <c r="C69" t="e">
        <f>INDEX(AF$2:AF$20,MATCH(B69,A$2:A$20,0))</f>
        <v>#NUM!</v>
      </c>
      <c r="D69">
        <v>1</v>
      </c>
      <c r="F69" t="e">
        <f>IF(E70&gt;1, F68+1, F68)</f>
        <v>#NUM!</v>
      </c>
      <c r="G69" t="e">
        <f>IF(G66&lt;5000, F70-1, F70)</f>
        <v>#NUM!</v>
      </c>
      <c r="J69">
        <v>18</v>
      </c>
      <c r="K69" t="e">
        <f t="shared" si="5"/>
        <v>#NUM!</v>
      </c>
      <c r="L69" t="e">
        <f t="shared" si="6"/>
        <v>#NUM!</v>
      </c>
      <c r="M69" t="e">
        <f t="shared" si="7"/>
        <v>#NUM!</v>
      </c>
      <c r="N69" t="e">
        <f t="shared" si="8"/>
        <v>#NUM!</v>
      </c>
      <c r="O69" t="e">
        <f t="shared" si="9"/>
        <v>#NUM!</v>
      </c>
      <c r="P69" t="e">
        <f t="shared" si="10"/>
        <v>#NUM!</v>
      </c>
      <c r="Q69" t="e">
        <f t="shared" si="11"/>
        <v>#NUM!</v>
      </c>
      <c r="R69" t="e">
        <f t="shared" si="12"/>
        <v>#NUM!</v>
      </c>
      <c r="S69" t="str">
        <f t="shared" si="13"/>
        <v>RTH Selection</v>
      </c>
      <c r="V69" t="e">
        <f t="shared" si="14"/>
        <v>#N/A</v>
      </c>
      <c r="W69" t="e">
        <f t="shared" si="15"/>
        <v>#N/A</v>
      </c>
      <c r="X69" t="str">
        <f t="shared" si="28"/>
        <v/>
      </c>
      <c r="Y69" t="e">
        <f t="shared" si="17"/>
        <v>#N/A</v>
      </c>
      <c r="Z69" t="e">
        <f t="shared" si="18"/>
        <v>#N/A</v>
      </c>
      <c r="AA69" t="e">
        <f t="shared" si="19"/>
        <v>#N/A</v>
      </c>
      <c r="AB69" t="e">
        <f t="shared" si="20"/>
        <v>#N/A</v>
      </c>
      <c r="AC69" t="e">
        <f t="shared" si="21"/>
        <v>#N/A</v>
      </c>
      <c r="AD69" t="e">
        <f t="shared" si="22"/>
        <v>#N/A</v>
      </c>
      <c r="AE69" t="e">
        <f t="shared" si="23"/>
        <v>#N/A</v>
      </c>
      <c r="AF69" t="e">
        <f t="shared" si="24"/>
        <v>#N/A</v>
      </c>
    </row>
    <row r="70" spans="1:32">
      <c r="A70" t="s">
        <v>62</v>
      </c>
      <c r="B70" t="e">
        <f>IF(B69=FALSE, B53, B69)</f>
        <v>#NUM!</v>
      </c>
      <c r="C70" t="e">
        <f>INDEX(AF$2:AF$20,MATCH(B70,A$2:A$20,0))</f>
        <v>#NUM!</v>
      </c>
      <c r="D70">
        <v>1</v>
      </c>
      <c r="E70" t="e">
        <f>SUMIF(B53:B61, B70, G53:G61)</f>
        <v>#NUM!</v>
      </c>
      <c r="F70" t="e">
        <f>IF(E70&gt;1.5, F69+1, F69)</f>
        <v>#NUM!</v>
      </c>
      <c r="G70" t="e">
        <f>IF(H63&gt;15, G69-1, G69)</f>
        <v>#NUM!</v>
      </c>
      <c r="H70" t="e">
        <f>IF(H68=0,"*",IF(H68=1,"*",IF(H68=2,"**",IF(H68=3,"***",IF(H68=4,"****",IF(H68&gt;=5,"*****","*"))))))</f>
        <v>#NUM!</v>
      </c>
      <c r="J70">
        <v>19</v>
      </c>
      <c r="K70" t="e">
        <f t="shared" si="5"/>
        <v>#NUM!</v>
      </c>
      <c r="L70" t="e">
        <f t="shared" si="6"/>
        <v>#NUM!</v>
      </c>
      <c r="M70" t="e">
        <f t="shared" si="7"/>
        <v>#NUM!</v>
      </c>
      <c r="N70" t="e">
        <f t="shared" si="8"/>
        <v>#NUM!</v>
      </c>
      <c r="O70" t="e">
        <f t="shared" si="9"/>
        <v>#NUM!</v>
      </c>
      <c r="P70" t="e">
        <f t="shared" si="10"/>
        <v>#NUM!</v>
      </c>
      <c r="Q70" t="e">
        <f t="shared" si="11"/>
        <v>#NUM!</v>
      </c>
      <c r="R70" t="e">
        <f t="shared" si="12"/>
        <v>#NUM!</v>
      </c>
      <c r="S70" t="str">
        <f t="shared" si="13"/>
        <v>RTH Selection2</v>
      </c>
      <c r="V70" t="e">
        <f t="shared" si="14"/>
        <v>#N/A</v>
      </c>
      <c r="W70" t="e">
        <f t="shared" si="15"/>
        <v>#N/A</v>
      </c>
      <c r="X70" t="str">
        <f t="shared" si="28"/>
        <v/>
      </c>
      <c r="Y70" t="e">
        <f t="shared" si="17"/>
        <v>#N/A</v>
      </c>
      <c r="Z70" t="e">
        <f t="shared" si="18"/>
        <v>#N/A</v>
      </c>
      <c r="AA70" t="e">
        <f t="shared" si="19"/>
        <v>#N/A</v>
      </c>
      <c r="AB70" t="e">
        <f t="shared" si="20"/>
        <v>#N/A</v>
      </c>
      <c r="AC70" t="e">
        <f t="shared" si="21"/>
        <v>#N/A</v>
      </c>
      <c r="AD70" t="e">
        <f t="shared" si="22"/>
        <v>#N/A</v>
      </c>
      <c r="AE70" t="e">
        <f t="shared" si="23"/>
        <v>#N/A</v>
      </c>
      <c r="AF70" t="e">
        <f t="shared" si="24"/>
        <v>#N/A</v>
      </c>
    </row>
    <row r="71" spans="1:32">
      <c r="B71" s="23" t="s">
        <v>94</v>
      </c>
      <c r="C71" s="23" t="s">
        <v>95</v>
      </c>
      <c r="D71" s="23" t="s">
        <v>96</v>
      </c>
      <c r="E71" s="23" t="s">
        <v>34</v>
      </c>
      <c r="F71" s="23" t="s">
        <v>97</v>
      </c>
      <c r="J71">
        <v>20</v>
      </c>
      <c r="K71" t="e">
        <f t="shared" si="5"/>
        <v>#NUM!</v>
      </c>
      <c r="L71" t="e">
        <f t="shared" si="6"/>
        <v>#NUM!</v>
      </c>
      <c r="M71" t="e">
        <f t="shared" si="7"/>
        <v>#NUM!</v>
      </c>
      <c r="N71" t="e">
        <f t="shared" si="8"/>
        <v>#NUM!</v>
      </c>
      <c r="O71" t="e">
        <f t="shared" si="9"/>
        <v>#NUM!</v>
      </c>
      <c r="P71" t="e">
        <f t="shared" si="10"/>
        <v>#NUM!</v>
      </c>
      <c r="Q71" t="e">
        <f t="shared" si="11"/>
        <v>#NUM!</v>
      </c>
      <c r="R71" t="e">
        <f t="shared" si="12"/>
        <v>#NUM!</v>
      </c>
      <c r="S71">
        <f t="shared" si="13"/>
        <v>0</v>
      </c>
      <c r="V71" t="e">
        <f t="shared" si="14"/>
        <v>#N/A</v>
      </c>
      <c r="W71" t="e">
        <f t="shared" si="15"/>
        <v>#N/A</v>
      </c>
      <c r="X71" t="str">
        <f t="shared" si="28"/>
        <v/>
      </c>
      <c r="Y71" t="e">
        <f t="shared" si="17"/>
        <v>#N/A</v>
      </c>
      <c r="Z71" t="e">
        <f t="shared" si="18"/>
        <v>#N/A</v>
      </c>
      <c r="AA71" t="e">
        <f t="shared" si="19"/>
        <v>#N/A</v>
      </c>
      <c r="AB71" t="e">
        <f t="shared" si="20"/>
        <v>#N/A</v>
      </c>
      <c r="AC71" t="e">
        <f t="shared" si="21"/>
        <v>#N/A</v>
      </c>
      <c r="AD71" t="e">
        <f t="shared" si="22"/>
        <v>#N/A</v>
      </c>
      <c r="AE71" t="e">
        <f t="shared" si="23"/>
        <v>#N/A</v>
      </c>
      <c r="AF71" t="e">
        <f t="shared" si="24"/>
        <v>#N/A</v>
      </c>
    </row>
    <row r="72" spans="1:32">
      <c r="A72" t="s">
        <v>98</v>
      </c>
      <c r="B72">
        <f>B53</f>
        <v>0</v>
      </c>
      <c r="C72">
        <f>C53</f>
        <v>0</v>
      </c>
      <c r="D72" t="e">
        <f>(1/C72)*(C72-C73)</f>
        <v>#DIV/0!</v>
      </c>
      <c r="E72">
        <f>H53</f>
        <v>0</v>
      </c>
      <c r="F72">
        <f>(E72*10)-10</f>
        <v>-10</v>
      </c>
      <c r="J72">
        <v>21</v>
      </c>
      <c r="K72" t="e">
        <f t="shared" si="5"/>
        <v>#NUM!</v>
      </c>
      <c r="L72" t="e">
        <f t="shared" si="6"/>
        <v>#NUM!</v>
      </c>
      <c r="M72" t="e">
        <f t="shared" si="7"/>
        <v>#NUM!</v>
      </c>
      <c r="N72" t="e">
        <f t="shared" si="8"/>
        <v>#NUM!</v>
      </c>
      <c r="O72" t="e">
        <f t="shared" si="9"/>
        <v>#NUM!</v>
      </c>
      <c r="P72" t="e">
        <f t="shared" si="10"/>
        <v>#NUM!</v>
      </c>
      <c r="Q72" t="e">
        <f t="shared" si="11"/>
        <v>#NUM!</v>
      </c>
      <c r="R72" t="e">
        <f t="shared" si="12"/>
        <v>#NUM!</v>
      </c>
      <c r="S72" t="str">
        <f t="shared" si="13"/>
        <v>Dutch 1</v>
      </c>
      <c r="V72" t="e">
        <f t="shared" si="14"/>
        <v>#N/A</v>
      </c>
      <c r="W72" t="e">
        <f t="shared" si="15"/>
        <v>#N/A</v>
      </c>
      <c r="X72" t="str">
        <f t="shared" si="28"/>
        <v/>
      </c>
      <c r="Y72" t="e">
        <f t="shared" si="17"/>
        <v>#N/A</v>
      </c>
      <c r="Z72" t="e">
        <f t="shared" si="18"/>
        <v>#N/A</v>
      </c>
      <c r="AA72" t="e">
        <f t="shared" si="19"/>
        <v>#N/A</v>
      </c>
      <c r="AB72" t="e">
        <f t="shared" si="20"/>
        <v>#N/A</v>
      </c>
      <c r="AC72" t="e">
        <f t="shared" si="21"/>
        <v>#N/A</v>
      </c>
      <c r="AD72" t="e">
        <f t="shared" si="22"/>
        <v>#N/A</v>
      </c>
      <c r="AE72" t="e">
        <f t="shared" si="23"/>
        <v>#N/A</v>
      </c>
      <c r="AF72" t="e">
        <f t="shared" si="24"/>
        <v>#N/A</v>
      </c>
    </row>
    <row r="73" spans="1:32">
      <c r="A73" t="s">
        <v>99</v>
      </c>
      <c r="B73" t="str">
        <f t="shared" ref="B73:C74" si="29">B54</f>
        <v>Top-rated</v>
      </c>
      <c r="C73">
        <f t="shared" si="29"/>
        <v>0</v>
      </c>
      <c r="D73" t="e">
        <f>(1/C73)*(C73-C74)</f>
        <v>#DIV/0!</v>
      </c>
      <c r="E73">
        <f t="shared" ref="E73:E74" si="30">H54</f>
        <v>0</v>
      </c>
      <c r="F73">
        <f>(E73*10)-10</f>
        <v>-10</v>
      </c>
      <c r="J73">
        <v>22</v>
      </c>
      <c r="K73" t="e">
        <f t="shared" si="5"/>
        <v>#NUM!</v>
      </c>
      <c r="L73" t="e">
        <f t="shared" si="6"/>
        <v>#NUM!</v>
      </c>
      <c r="M73" t="e">
        <f t="shared" si="7"/>
        <v>#NUM!</v>
      </c>
      <c r="N73" t="e">
        <f t="shared" si="8"/>
        <v>#NUM!</v>
      </c>
      <c r="O73" t="e">
        <f t="shared" si="9"/>
        <v>#NUM!</v>
      </c>
      <c r="P73" t="e">
        <f t="shared" si="10"/>
        <v>#NUM!</v>
      </c>
      <c r="Q73" t="e">
        <f t="shared" si="11"/>
        <v>#NUM!</v>
      </c>
      <c r="R73" t="e">
        <f t="shared" si="12"/>
        <v>#NUM!</v>
      </c>
      <c r="S73" t="str">
        <f t="shared" si="13"/>
        <v>Dutch 2</v>
      </c>
      <c r="V73" t="e">
        <f t="shared" si="14"/>
        <v>#N/A</v>
      </c>
      <c r="W73" t="e">
        <f t="shared" si="15"/>
        <v>#N/A</v>
      </c>
      <c r="X73" t="str">
        <f t="shared" si="28"/>
        <v/>
      </c>
      <c r="Y73" t="e">
        <f t="shared" si="17"/>
        <v>#N/A</v>
      </c>
      <c r="Z73" t="e">
        <f t="shared" si="18"/>
        <v>#N/A</v>
      </c>
      <c r="AA73" t="e">
        <f t="shared" si="19"/>
        <v>#N/A</v>
      </c>
      <c r="AB73" t="e">
        <f t="shared" si="20"/>
        <v>#N/A</v>
      </c>
      <c r="AC73" t="e">
        <f t="shared" si="21"/>
        <v>#N/A</v>
      </c>
      <c r="AD73" t="e">
        <f t="shared" si="22"/>
        <v>#N/A</v>
      </c>
      <c r="AE73" t="e">
        <f t="shared" si="23"/>
        <v>#N/A</v>
      </c>
      <c r="AF73" t="e">
        <f t="shared" si="24"/>
        <v>#N/A</v>
      </c>
    </row>
    <row r="74" spans="1:32">
      <c r="A74" t="s">
        <v>100</v>
      </c>
      <c r="B74" t="str">
        <f t="shared" si="29"/>
        <v>2nd rated</v>
      </c>
      <c r="C74">
        <f t="shared" si="29"/>
        <v>0</v>
      </c>
      <c r="E74">
        <f t="shared" si="30"/>
        <v>0</v>
      </c>
      <c r="J74">
        <v>23</v>
      </c>
      <c r="K74" t="e">
        <f t="shared" si="5"/>
        <v>#NUM!</v>
      </c>
      <c r="L74" t="e">
        <f t="shared" si="6"/>
        <v>#NUM!</v>
      </c>
      <c r="M74" t="e">
        <f t="shared" si="7"/>
        <v>#NUM!</v>
      </c>
      <c r="N74" t="e">
        <f t="shared" si="8"/>
        <v>#NUM!</v>
      </c>
      <c r="O74" t="e">
        <f t="shared" si="9"/>
        <v>#NUM!</v>
      </c>
      <c r="P74" t="e">
        <f t="shared" si="10"/>
        <v>#NUM!</v>
      </c>
      <c r="Q74" t="e">
        <f t="shared" si="11"/>
        <v>#NUM!</v>
      </c>
      <c r="R74" t="e">
        <f t="shared" si="12"/>
        <v>#NUM!</v>
      </c>
      <c r="S74" t="str">
        <f t="shared" si="13"/>
        <v>Comparative 3</v>
      </c>
      <c r="V74" t="e">
        <f t="shared" si="14"/>
        <v>#N/A</v>
      </c>
      <c r="W74" t="e">
        <f t="shared" si="15"/>
        <v>#N/A</v>
      </c>
      <c r="X74" t="str">
        <f t="shared" si="28"/>
        <v/>
      </c>
      <c r="Y74" t="e">
        <f t="shared" si="17"/>
        <v>#N/A</v>
      </c>
      <c r="Z74" t="e">
        <f t="shared" si="18"/>
        <v>#N/A</v>
      </c>
      <c r="AA74" t="e">
        <f t="shared" si="19"/>
        <v>#N/A</v>
      </c>
      <c r="AB74" t="e">
        <f t="shared" si="20"/>
        <v>#N/A</v>
      </c>
      <c r="AC74" t="e">
        <f t="shared" si="21"/>
        <v>#N/A</v>
      </c>
      <c r="AD74" t="e">
        <f t="shared" si="22"/>
        <v>#N/A</v>
      </c>
      <c r="AE74" t="e">
        <f t="shared" si="23"/>
        <v>#N/A</v>
      </c>
      <c r="AF74" t="e">
        <f t="shared" si="24"/>
        <v>#N/A</v>
      </c>
    </row>
    <row r="75" spans="1:32">
      <c r="A75" t="s">
        <v>101</v>
      </c>
      <c r="B75" t="e">
        <f>IF(AND(G68="Non Handicap",H63&gt;=7,H63&lt;=12,D73&gt;0.1,F72&gt;5,F73&gt;5),B72,"")</f>
        <v>#DIV/0!</v>
      </c>
      <c r="J75">
        <v>24</v>
      </c>
      <c r="K75" t="e">
        <f t="shared" si="5"/>
        <v>#NUM!</v>
      </c>
      <c r="L75" t="e">
        <f t="shared" si="6"/>
        <v>#NUM!</v>
      </c>
      <c r="M75" t="e">
        <f t="shared" si="7"/>
        <v>#NUM!</v>
      </c>
      <c r="N75" t="e">
        <f t="shared" si="8"/>
        <v>#NUM!</v>
      </c>
      <c r="O75" t="e">
        <f t="shared" si="9"/>
        <v>#NUM!</v>
      </c>
      <c r="P75" t="e">
        <f t="shared" si="10"/>
        <v>#NUM!</v>
      </c>
      <c r="Q75" t="e">
        <f t="shared" si="11"/>
        <v>#NUM!</v>
      </c>
      <c r="R75" t="e">
        <f t="shared" si="12"/>
        <v>#NUM!</v>
      </c>
      <c r="S75" t="str">
        <f t="shared" si="13"/>
        <v>Dutch 1 pick</v>
      </c>
      <c r="V75" t="e">
        <f t="shared" si="14"/>
        <v>#N/A</v>
      </c>
      <c r="W75" t="e">
        <f t="shared" si="15"/>
        <v>#N/A</v>
      </c>
      <c r="X75" t="str">
        <f t="shared" si="28"/>
        <v/>
      </c>
      <c r="Y75" t="e">
        <f t="shared" si="17"/>
        <v>#N/A</v>
      </c>
      <c r="Z75" t="e">
        <f t="shared" si="18"/>
        <v>#N/A</v>
      </c>
      <c r="AA75" t="e">
        <f t="shared" si="19"/>
        <v>#N/A</v>
      </c>
      <c r="AB75" t="e">
        <f t="shared" si="20"/>
        <v>#N/A</v>
      </c>
      <c r="AC75" t="e">
        <f t="shared" si="21"/>
        <v>#N/A</v>
      </c>
      <c r="AD75" t="e">
        <f t="shared" si="22"/>
        <v>#N/A</v>
      </c>
      <c r="AE75" t="e">
        <f t="shared" si="23"/>
        <v>#N/A</v>
      </c>
      <c r="AF75" t="e">
        <f t="shared" si="24"/>
        <v>#N/A</v>
      </c>
    </row>
    <row r="76" spans="1:32">
      <c r="A76" t="s">
        <v>102</v>
      </c>
      <c r="B76" t="e">
        <f>IF(AND(G68="Non Handicap",H63&gt;=7,H63&lt;=12,D73&gt;0.1,F72&gt;5,F73&gt;5),B73,"")</f>
        <v>#DIV/0!</v>
      </c>
      <c r="J76">
        <v>25</v>
      </c>
      <c r="K76" t="e">
        <f t="shared" si="5"/>
        <v>#NUM!</v>
      </c>
      <c r="L76" t="e">
        <f t="shared" si="6"/>
        <v>#NUM!</v>
      </c>
      <c r="M76" t="e">
        <f t="shared" si="7"/>
        <v>#NUM!</v>
      </c>
      <c r="N76" t="e">
        <f t="shared" si="8"/>
        <v>#NUM!</v>
      </c>
      <c r="O76" t="e">
        <f t="shared" si="9"/>
        <v>#NUM!</v>
      </c>
      <c r="P76" t="e">
        <f t="shared" si="10"/>
        <v>#NUM!</v>
      </c>
      <c r="Q76" t="e">
        <f t="shared" si="11"/>
        <v>#NUM!</v>
      </c>
      <c r="R76" t="e">
        <f t="shared" si="12"/>
        <v>#NUM!</v>
      </c>
      <c r="S76" t="str">
        <f t="shared" si="13"/>
        <v>Dutch 2 pick</v>
      </c>
      <c r="V76" t="e">
        <f t="shared" si="14"/>
        <v>#N/A</v>
      </c>
      <c r="W76" t="e">
        <f t="shared" si="15"/>
        <v>#N/A</v>
      </c>
      <c r="X76" t="str">
        <f t="shared" si="28"/>
        <v/>
      </c>
      <c r="Y76" t="e">
        <f t="shared" si="17"/>
        <v>#N/A</v>
      </c>
      <c r="Z76" t="e">
        <f t="shared" si="18"/>
        <v>#N/A</v>
      </c>
      <c r="AA76" t="e">
        <f t="shared" si="19"/>
        <v>#N/A</v>
      </c>
      <c r="AB76" t="e">
        <f t="shared" si="20"/>
        <v>#N/A</v>
      </c>
      <c r="AC76" t="e">
        <f t="shared" si="21"/>
        <v>#N/A</v>
      </c>
      <c r="AD76" t="e">
        <f t="shared" si="22"/>
        <v>#N/A</v>
      </c>
      <c r="AE76" t="e">
        <f t="shared" si="23"/>
        <v>#N/A</v>
      </c>
      <c r="AF76" t="e">
        <f t="shared" si="24"/>
        <v>#N/A</v>
      </c>
    </row>
    <row r="77" spans="1:32">
      <c r="A77" t="s">
        <v>105</v>
      </c>
      <c r="B77" t="e">
        <f>SMALL(AF2:AF50, 1)</f>
        <v>#NUM!</v>
      </c>
      <c r="C77" t="e">
        <f>SMALL(AF2:AF50, 1)</f>
        <v>#NUM!</v>
      </c>
      <c r="D77" t="e">
        <f>IF(G77&lt;=3, "YES", "NO")</f>
        <v>#NUM!</v>
      </c>
      <c r="E77" t="e">
        <f>IF(C77=0,SMALL(AF2:AF49,2), C77)</f>
        <v>#NUM!</v>
      </c>
      <c r="F77" t="e">
        <f>IF(E77=0, SMALL(AF2:AF49, 3), E77)</f>
        <v>#NUM!</v>
      </c>
      <c r="G77" t="e">
        <f>IF(F77=0, SMALL(AF2:AF49, 4), F77)</f>
        <v>#NUM!</v>
      </c>
      <c r="H77" t="e">
        <f>INDEX(A2:A50, MATCH(G77, AF2:AF50, 0))</f>
        <v>#NUM!</v>
      </c>
      <c r="J77">
        <v>26</v>
      </c>
      <c r="K77" t="e">
        <f t="shared" si="5"/>
        <v>#NUM!</v>
      </c>
      <c r="L77" t="e">
        <f t="shared" si="6"/>
        <v>#NUM!</v>
      </c>
      <c r="M77" t="e">
        <f t="shared" si="7"/>
        <v>#NUM!</v>
      </c>
      <c r="N77" t="e">
        <f t="shared" si="8"/>
        <v>#NUM!</v>
      </c>
      <c r="O77" t="e">
        <f t="shared" si="9"/>
        <v>#NUM!</v>
      </c>
      <c r="P77" t="e">
        <f t="shared" si="10"/>
        <v>#NUM!</v>
      </c>
      <c r="Q77" t="e">
        <f t="shared" si="11"/>
        <v>#NUM!</v>
      </c>
      <c r="R77" t="e">
        <f t="shared" si="12"/>
        <v>#NUM!</v>
      </c>
      <c r="S77">
        <f t="shared" si="13"/>
        <v>0</v>
      </c>
      <c r="V77" t="e">
        <f t="shared" si="14"/>
        <v>#N/A</v>
      </c>
      <c r="W77" t="e">
        <f t="shared" si="15"/>
        <v>#N/A</v>
      </c>
      <c r="X77" t="str">
        <f t="shared" si="28"/>
        <v/>
      </c>
      <c r="Y77" t="e">
        <f t="shared" si="17"/>
        <v>#N/A</v>
      </c>
      <c r="Z77" t="e">
        <f t="shared" si="18"/>
        <v>#N/A</v>
      </c>
      <c r="AA77" t="e">
        <f t="shared" si="19"/>
        <v>#N/A</v>
      </c>
      <c r="AB77" t="e">
        <f t="shared" si="20"/>
        <v>#N/A</v>
      </c>
      <c r="AC77" t="e">
        <f t="shared" si="21"/>
        <v>#N/A</v>
      </c>
      <c r="AD77" t="e">
        <f t="shared" si="22"/>
        <v>#N/A</v>
      </c>
      <c r="AE77" t="e">
        <f t="shared" si="23"/>
        <v>#N/A</v>
      </c>
      <c r="AF77" t="e">
        <f t="shared" si="24"/>
        <v>#N/A</v>
      </c>
    </row>
    <row r="78" spans="1:32">
      <c r="A78" t="s">
        <v>106</v>
      </c>
      <c r="B78" t="e">
        <f>INDEX(AE2:AE50, MATCH(H77, A2:A50, 0))</f>
        <v>#NUM!</v>
      </c>
      <c r="C78" t="e">
        <f>(B79-B78)+0.01</f>
        <v>#NUM!</v>
      </c>
      <c r="J78">
        <v>27</v>
      </c>
      <c r="K78" t="e">
        <f t="shared" si="5"/>
        <v>#NUM!</v>
      </c>
      <c r="L78" t="e">
        <f t="shared" si="6"/>
        <v>#NUM!</v>
      </c>
      <c r="M78" t="e">
        <f t="shared" si="7"/>
        <v>#NUM!</v>
      </c>
      <c r="N78" t="e">
        <f t="shared" si="8"/>
        <v>#NUM!</v>
      </c>
      <c r="O78" t="e">
        <f t="shared" si="9"/>
        <v>#NUM!</v>
      </c>
      <c r="P78" t="e">
        <f t="shared" si="10"/>
        <v>#NUM!</v>
      </c>
      <c r="Q78" t="e">
        <f t="shared" si="11"/>
        <v>#NUM!</v>
      </c>
      <c r="R78" t="e">
        <f t="shared" si="12"/>
        <v>#NUM!</v>
      </c>
      <c r="S78">
        <f t="shared" si="13"/>
        <v>0</v>
      </c>
      <c r="V78" t="e">
        <f t="shared" si="14"/>
        <v>#N/A</v>
      </c>
      <c r="W78" t="e">
        <f t="shared" si="15"/>
        <v>#N/A</v>
      </c>
      <c r="X78" t="str">
        <f t="shared" si="28"/>
        <v/>
      </c>
      <c r="Y78" t="e">
        <f t="shared" si="17"/>
        <v>#N/A</v>
      </c>
      <c r="Z78" t="e">
        <f t="shared" si="18"/>
        <v>#N/A</v>
      </c>
      <c r="AA78" t="e">
        <f t="shared" si="19"/>
        <v>#N/A</v>
      </c>
      <c r="AB78" t="e">
        <f t="shared" si="20"/>
        <v>#N/A</v>
      </c>
      <c r="AC78" t="e">
        <f t="shared" si="21"/>
        <v>#N/A</v>
      </c>
      <c r="AD78" t="e">
        <f t="shared" si="22"/>
        <v>#N/A</v>
      </c>
      <c r="AE78" t="e">
        <f t="shared" si="23"/>
        <v>#N/A</v>
      </c>
      <c r="AF78" t="e">
        <f t="shared" si="24"/>
        <v>#N/A</v>
      </c>
    </row>
    <row r="79" spans="1:32">
      <c r="A79" t="s">
        <v>107</v>
      </c>
      <c r="B79" t="e">
        <f>LARGE(AE2:AE50, 1)</f>
        <v>#NUM!</v>
      </c>
      <c r="C79" t="e">
        <f>C78/B79</f>
        <v>#NUM!</v>
      </c>
      <c r="D79" t="e">
        <f>IF(C79&gt;=0.15, "YES", "NO")</f>
        <v>#NUM!</v>
      </c>
      <c r="G79" t="e">
        <f>IF(D79="YES",CONCATENATE("PLUS: "&amp;H77&amp;" is "&amp;ROUND(C79*100,2)&amp;"% behind top-rated "&amp;H79&amp;". "),CONCATENATE("NEGATIVE: "&amp;H77&amp;" is highly rated."))</f>
        <v>#NUM!</v>
      </c>
      <c r="H79" t="e">
        <f>INDEX(A2:A50, MATCH(B79, AE2:AE50, 0))</f>
        <v>#NUM!</v>
      </c>
      <c r="J79">
        <v>28</v>
      </c>
      <c r="K79" t="e">
        <f t="shared" si="5"/>
        <v>#NUM!</v>
      </c>
      <c r="L79" t="e">
        <f t="shared" si="6"/>
        <v>#NUM!</v>
      </c>
      <c r="M79" t="e">
        <f t="shared" si="7"/>
        <v>#NUM!</v>
      </c>
      <c r="N79" t="e">
        <f t="shared" si="8"/>
        <v>#NUM!</v>
      </c>
      <c r="O79" t="e">
        <f t="shared" si="9"/>
        <v>#NUM!</v>
      </c>
      <c r="P79" t="e">
        <f t="shared" si="10"/>
        <v>#NUM!</v>
      </c>
      <c r="Q79" t="e">
        <f t="shared" si="11"/>
        <v>#NUM!</v>
      </c>
      <c r="R79" t="e">
        <f t="shared" si="12"/>
        <v>#NUM!</v>
      </c>
      <c r="S79">
        <f t="shared" si="13"/>
        <v>0</v>
      </c>
      <c r="V79" t="e">
        <f t="shared" si="14"/>
        <v>#N/A</v>
      </c>
      <c r="W79" t="e">
        <f t="shared" si="15"/>
        <v>#N/A</v>
      </c>
      <c r="X79" t="str">
        <f t="shared" si="28"/>
        <v/>
      </c>
      <c r="Y79" t="e">
        <f t="shared" si="17"/>
        <v>#N/A</v>
      </c>
      <c r="Z79" t="e">
        <f t="shared" si="18"/>
        <v>#N/A</v>
      </c>
      <c r="AA79" t="e">
        <f t="shared" si="19"/>
        <v>#N/A</v>
      </c>
      <c r="AB79" t="e">
        <f t="shared" si="20"/>
        <v>#N/A</v>
      </c>
      <c r="AC79" t="e">
        <f t="shared" si="21"/>
        <v>#N/A</v>
      </c>
      <c r="AD79" t="e">
        <f t="shared" si="22"/>
        <v>#N/A</v>
      </c>
      <c r="AE79" t="e">
        <f t="shared" si="23"/>
        <v>#N/A</v>
      </c>
      <c r="AF79" t="e">
        <f t="shared" si="24"/>
        <v>#N/A</v>
      </c>
    </row>
    <row r="80" spans="1:32">
      <c r="A80" t="s">
        <v>108</v>
      </c>
      <c r="B80" t="e">
        <f>INDEX(W2:W50,MATCH(H77,A2:A50,0))</f>
        <v>#NUM!</v>
      </c>
      <c r="C80" t="e">
        <f>(B81-B80)+0.01</f>
        <v>#NUM!</v>
      </c>
      <c r="D80">
        <f>D2</f>
        <v>0</v>
      </c>
      <c r="J80">
        <v>29</v>
      </c>
      <c r="K80" t="e">
        <f t="shared" si="5"/>
        <v>#NUM!</v>
      </c>
      <c r="L80" t="e">
        <f t="shared" si="6"/>
        <v>#NUM!</v>
      </c>
      <c r="M80" t="e">
        <f t="shared" si="7"/>
        <v>#NUM!</v>
      </c>
      <c r="N80" t="e">
        <f t="shared" si="8"/>
        <v>#NUM!</v>
      </c>
      <c r="O80" t="e">
        <f t="shared" si="9"/>
        <v>#NUM!</v>
      </c>
      <c r="P80" t="e">
        <f t="shared" si="10"/>
        <v>#NUM!</v>
      </c>
      <c r="Q80" t="e">
        <f t="shared" si="11"/>
        <v>#NUM!</v>
      </c>
      <c r="R80" t="e">
        <f t="shared" si="12"/>
        <v>#NUM!</v>
      </c>
      <c r="S80">
        <f t="shared" si="13"/>
        <v>0</v>
      </c>
      <c r="V80" t="e">
        <f t="shared" si="14"/>
        <v>#N/A</v>
      </c>
      <c r="W80" t="e">
        <f t="shared" si="15"/>
        <v>#N/A</v>
      </c>
      <c r="X80" t="str">
        <f t="shared" si="28"/>
        <v/>
      </c>
      <c r="Y80" t="e">
        <f t="shared" si="17"/>
        <v>#N/A</v>
      </c>
      <c r="Z80" t="e">
        <f t="shared" si="18"/>
        <v>#N/A</v>
      </c>
      <c r="AA80" t="e">
        <f t="shared" si="19"/>
        <v>#N/A</v>
      </c>
      <c r="AB80" t="e">
        <f t="shared" si="20"/>
        <v>#N/A</v>
      </c>
      <c r="AC80" t="e">
        <f t="shared" si="21"/>
        <v>#N/A</v>
      </c>
      <c r="AD80" t="e">
        <f t="shared" si="22"/>
        <v>#N/A</v>
      </c>
      <c r="AE80" t="e">
        <f t="shared" si="23"/>
        <v>#N/A</v>
      </c>
      <c r="AF80" t="e">
        <f t="shared" si="24"/>
        <v>#N/A</v>
      </c>
    </row>
    <row r="81" spans="1:19">
      <c r="A81" t="s">
        <v>109</v>
      </c>
      <c r="B81" t="e">
        <f>LARGE(W2:W49, 1)</f>
        <v>#NUM!</v>
      </c>
      <c r="C81" t="e">
        <f>C80/B81</f>
        <v>#NUM!</v>
      </c>
      <c r="D81" t="e">
        <f>IF(AND(OR(D2="5f ", D2="6f ", D2="7f ", D2="1m "), C81&gt;0.15), "YES", "NO")</f>
        <v>#NUM!</v>
      </c>
      <c r="G81" t="e">
        <f>IF(D81="YES", CONCATENATE("PLUS: The fastest horse "&amp;H82&amp;" is "&amp;ROUND(C81*100, 2)&amp;"% ahead of the lay selection "&amp;H77&amp;". "), "NEUTRAL: Speed is not a factor.")</f>
        <v>#NUM!</v>
      </c>
      <c r="H81" t="e">
        <f>INDEX(A2:A50,MATCH(B81,INDEX(W2:W50,0)))</f>
        <v>#NUM!</v>
      </c>
      <c r="J81">
        <v>30</v>
      </c>
      <c r="K81" t="e">
        <f t="shared" si="5"/>
        <v>#NUM!</v>
      </c>
      <c r="L81" t="e">
        <f t="shared" si="6"/>
        <v>#NUM!</v>
      </c>
      <c r="M81" t="e">
        <f t="shared" si="7"/>
        <v>#NUM!</v>
      </c>
      <c r="N81" t="e">
        <f t="shared" si="8"/>
        <v>#NUM!</v>
      </c>
      <c r="O81" t="e">
        <f t="shared" si="9"/>
        <v>#NUM!</v>
      </c>
      <c r="P81" t="e">
        <f t="shared" si="10"/>
        <v>#NUM!</v>
      </c>
      <c r="Q81" t="e">
        <f t="shared" si="11"/>
        <v>#NUM!</v>
      </c>
      <c r="R81" t="e">
        <f t="shared" si="12"/>
        <v>#NUM!</v>
      </c>
      <c r="S81">
        <f t="shared" ref="S81:S91" si="31">A51</f>
        <v>0</v>
      </c>
    </row>
    <row r="82" spans="1:19">
      <c r="A82" t="s">
        <v>110</v>
      </c>
      <c r="B82" t="e">
        <f>INDEX(M2:M49, MATCH(H77, A2:A49, 0))</f>
        <v>#NUM!</v>
      </c>
      <c r="C82" t="e">
        <f>(B83-B82)+0.01</f>
        <v>#NUM!</v>
      </c>
      <c r="J82">
        <v>31</v>
      </c>
      <c r="K82" t="e">
        <f t="shared" si="5"/>
        <v>#NUM!</v>
      </c>
      <c r="L82" t="e">
        <f t="shared" si="6"/>
        <v>#NUM!</v>
      </c>
      <c r="M82" t="e">
        <f t="shared" si="7"/>
        <v>#NUM!</v>
      </c>
      <c r="N82" t="e">
        <f t="shared" si="8"/>
        <v>#NUM!</v>
      </c>
      <c r="O82" t="e">
        <f t="shared" si="9"/>
        <v>#NUM!</v>
      </c>
      <c r="P82" t="e">
        <f t="shared" si="10"/>
        <v>#NUM!</v>
      </c>
      <c r="Q82" t="e">
        <f t="shared" si="11"/>
        <v>#NUM!</v>
      </c>
      <c r="R82" t="e">
        <f t="shared" si="12"/>
        <v>#NUM!</v>
      </c>
      <c r="S82">
        <f t="shared" si="31"/>
        <v>0</v>
      </c>
    </row>
    <row r="83" spans="1:19">
      <c r="A83" t="s">
        <v>111</v>
      </c>
      <c r="B83" t="e">
        <f>LARGE(M2:M49, 1)</f>
        <v>#NUM!</v>
      </c>
      <c r="C83" t="e">
        <f>C82/B83</f>
        <v>#NUM!</v>
      </c>
      <c r="D83" t="e">
        <f>IF(C83&gt;0.2, "YES", "NO")</f>
        <v>#NUM!</v>
      </c>
      <c r="G83" t="e">
        <f>IF(D83="YES",CONCATENATE("PLUS: Form horse "&amp;H83&amp;" is "&amp;ROUND(C83*100,2)&amp;"% ahead of the lay selection "&amp;H77&amp;". "),CONCATENATE("NEGATIVE: "&amp;H77&amp;"is the form horse."))</f>
        <v>#NUM!</v>
      </c>
      <c r="H83" t="e">
        <f>INDEX(A2:A50,MATCH(B83,INDEX(M2:M50,0)))</f>
        <v>#NUM!</v>
      </c>
      <c r="J83">
        <v>32</v>
      </c>
      <c r="K83" t="e">
        <f t="shared" si="5"/>
        <v>#NUM!</v>
      </c>
      <c r="L83" t="e">
        <f t="shared" si="6"/>
        <v>#NUM!</v>
      </c>
      <c r="M83" t="e">
        <f t="shared" si="7"/>
        <v>#NUM!</v>
      </c>
      <c r="N83" t="e">
        <f t="shared" si="8"/>
        <v>#NUM!</v>
      </c>
      <c r="O83" t="e">
        <f t="shared" si="9"/>
        <v>#NUM!</v>
      </c>
      <c r="P83" t="e">
        <f t="shared" si="10"/>
        <v>#NUM!</v>
      </c>
      <c r="Q83" t="e">
        <f t="shared" si="11"/>
        <v>#NUM!</v>
      </c>
      <c r="R83" t="e">
        <f t="shared" si="12"/>
        <v>#NUM!</v>
      </c>
      <c r="S83" t="str">
        <f t="shared" si="31"/>
        <v>Top-rated</v>
      </c>
    </row>
    <row r="84" spans="1:19">
      <c r="A84" t="s">
        <v>112</v>
      </c>
      <c r="B84" t="e">
        <f>INDEX(AC2:AC50, MATCH(H77, A2:A49, 0))</f>
        <v>#NUM!</v>
      </c>
      <c r="C84" t="e">
        <f>(B85-B84)+0.01</f>
        <v>#NUM!</v>
      </c>
      <c r="J84">
        <v>33</v>
      </c>
      <c r="K84" t="e">
        <f t="shared" si="5"/>
        <v>#NUM!</v>
      </c>
      <c r="L84" t="e">
        <f t="shared" si="6"/>
        <v>#NUM!</v>
      </c>
      <c r="M84" t="e">
        <f t="shared" si="7"/>
        <v>#NUM!</v>
      </c>
      <c r="N84" t="e">
        <f t="shared" si="8"/>
        <v>#NUM!</v>
      </c>
      <c r="O84" t="e">
        <f t="shared" si="9"/>
        <v>#NUM!</v>
      </c>
      <c r="P84" t="e">
        <f t="shared" si="10"/>
        <v>#NUM!</v>
      </c>
      <c r="Q84" t="e">
        <f t="shared" si="11"/>
        <v>#NUM!</v>
      </c>
      <c r="R84" t="e">
        <f t="shared" si="12"/>
        <v>#NUM!</v>
      </c>
      <c r="S84" t="str">
        <f t="shared" si="31"/>
        <v>2nd rated</v>
      </c>
    </row>
    <row r="85" spans="1:19">
      <c r="A85" t="s">
        <v>112</v>
      </c>
      <c r="B85" t="e">
        <f>LARGE(AC2:AC50, 1)</f>
        <v>#NUM!</v>
      </c>
      <c r="C85" t="e">
        <f>C84/B85</f>
        <v>#NUM!</v>
      </c>
      <c r="D85" t="e">
        <f>IF(AND(J2="2yo", C85&gt;0.2), "YES", "NO")</f>
        <v>#NUM!</v>
      </c>
      <c r="E85" t="str">
        <f>IF(J2&lt;&gt;"2yo", "IGNORE", "")</f>
        <v>IGNORE</v>
      </c>
      <c r="G85" t="e">
        <f>IF(AND(D85="YES", E85&lt;&gt;"IGNORE"), CONCATENATE("PLUS: The Stallion rating for lay selection "&amp;H77&amp;" is "&amp;ROUND(C85*100, 2)&amp;"% worse than best-rated stallion "&amp;H85&amp;". "), "NEUTRAL: Stallion ratings are not a factor.")</f>
        <v>#NUM!</v>
      </c>
      <c r="H85" t="e">
        <f>INDEX(A2:A50, MATCH(B85, AC2:AC50, 0))</f>
        <v>#NUM!</v>
      </c>
      <c r="J85">
        <v>34</v>
      </c>
      <c r="K85" t="e">
        <f t="shared" si="5"/>
        <v>#NUM!</v>
      </c>
      <c r="L85" t="e">
        <f t="shared" si="6"/>
        <v>#NUM!</v>
      </c>
      <c r="M85" t="e">
        <f t="shared" si="7"/>
        <v>#NUM!</v>
      </c>
      <c r="N85" t="e">
        <f t="shared" si="8"/>
        <v>#NUM!</v>
      </c>
      <c r="O85" t="e">
        <f t="shared" si="9"/>
        <v>#NUM!</v>
      </c>
      <c r="P85" t="e">
        <f t="shared" si="10"/>
        <v>#NUM!</v>
      </c>
      <c r="Q85" t="e">
        <f t="shared" si="11"/>
        <v>#NUM!</v>
      </c>
      <c r="R85" t="e">
        <f t="shared" si="12"/>
        <v>#NUM!</v>
      </c>
      <c r="S85" t="str">
        <f t="shared" si="31"/>
        <v>3rd rated</v>
      </c>
    </row>
    <row r="86" spans="1:19">
      <c r="A86" t="s">
        <v>113</v>
      </c>
      <c r="B86" t="e">
        <f>INDEX(AD2:AD50, MATCH(H77, A2:A49, 0))</f>
        <v>#NUM!</v>
      </c>
      <c r="C86" t="e">
        <f>(B87-B86)+0.01</f>
        <v>#NUM!</v>
      </c>
      <c r="J86">
        <v>35</v>
      </c>
      <c r="K86" t="e">
        <f t="shared" si="5"/>
        <v>#NUM!</v>
      </c>
      <c r="L86" t="e">
        <f t="shared" si="6"/>
        <v>#NUM!</v>
      </c>
      <c r="M86" t="e">
        <f t="shared" si="7"/>
        <v>#NUM!</v>
      </c>
      <c r="N86" t="e">
        <f t="shared" si="8"/>
        <v>#NUM!</v>
      </c>
      <c r="O86" t="e">
        <f t="shared" si="9"/>
        <v>#NUM!</v>
      </c>
      <c r="P86" t="e">
        <f t="shared" si="10"/>
        <v>#NUM!</v>
      </c>
      <c r="Q86" t="e">
        <f t="shared" si="11"/>
        <v>#NUM!</v>
      </c>
      <c r="R86" t="e">
        <f t="shared" si="12"/>
        <v>#NUM!</v>
      </c>
      <c r="S86" t="str">
        <f t="shared" si="31"/>
        <v>Form (last race)</v>
      </c>
    </row>
    <row r="87" spans="1:19">
      <c r="A87" t="s">
        <v>113</v>
      </c>
      <c r="B87" t="e">
        <f>LARGE(AD2:AD50, 1)</f>
        <v>#NUM!</v>
      </c>
      <c r="C87" t="e">
        <f>C86/B87</f>
        <v>#NUM!</v>
      </c>
      <c r="D87" t="e">
        <f>IF(C87&gt;0.2, "YES", "NO")</f>
        <v>#NUM!</v>
      </c>
      <c r="G87" t="e">
        <f>IF(D87="YES", CONCATENATE("PLUS: The most suited horse, "&amp;H87&amp;" is "&amp;ROUND(C87*100, 2)&amp;"% ahead of "&amp;H77&amp;". "), "NEGATIVE: The selection might be suited to this race, so it should be regarded as tentative for this reason.")</f>
        <v>#NUM!</v>
      </c>
      <c r="H87" t="e">
        <f>INDEX(A2:A50, MATCH(B87, AD2:AD50, 0))</f>
        <v>#NUM!</v>
      </c>
      <c r="J87">
        <v>36</v>
      </c>
      <c r="K87" t="e">
        <f t="shared" si="5"/>
        <v>#NUM!</v>
      </c>
      <c r="L87" t="e">
        <f t="shared" si="6"/>
        <v>#NUM!</v>
      </c>
      <c r="M87" t="e">
        <f t="shared" si="7"/>
        <v>#NUM!</v>
      </c>
      <c r="N87" t="e">
        <f t="shared" si="8"/>
        <v>#NUM!</v>
      </c>
      <c r="O87" t="e">
        <f t="shared" si="9"/>
        <v>#NUM!</v>
      </c>
      <c r="P87" t="e">
        <f t="shared" si="10"/>
        <v>#NUM!</v>
      </c>
      <c r="Q87" t="e">
        <f t="shared" si="11"/>
        <v>#NUM!</v>
      </c>
      <c r="R87" t="e">
        <f t="shared" si="12"/>
        <v>#NUM!</v>
      </c>
      <c r="S87" t="str">
        <f t="shared" si="31"/>
        <v>Speed</v>
      </c>
    </row>
    <row r="88" spans="1:19">
      <c r="A88" t="s">
        <v>117</v>
      </c>
      <c r="B88" t="e">
        <f>INDEX(Y2:Y50, MATCH(H77,A2:A50, 0))</f>
        <v>#NUM!</v>
      </c>
      <c r="C88" t="e">
        <f>B89-B88</f>
        <v>#NUM!</v>
      </c>
      <c r="H88" t="e">
        <f>INDEX(X2:X50, MATCH(B88, Y2:Y50, 0))</f>
        <v>#NUM!</v>
      </c>
      <c r="J88">
        <v>37</v>
      </c>
      <c r="K88" t="e">
        <f t="shared" si="5"/>
        <v>#NUM!</v>
      </c>
      <c r="L88" t="e">
        <f t="shared" si="6"/>
        <v>#NUM!</v>
      </c>
      <c r="M88" t="e">
        <f t="shared" si="7"/>
        <v>#NUM!</v>
      </c>
      <c r="N88" t="e">
        <f t="shared" si="8"/>
        <v>#NUM!</v>
      </c>
      <c r="O88" t="e">
        <f t="shared" si="9"/>
        <v>#NUM!</v>
      </c>
      <c r="P88" t="e">
        <f t="shared" si="10"/>
        <v>#NUM!</v>
      </c>
      <c r="Q88" t="e">
        <f t="shared" si="11"/>
        <v>#NUM!</v>
      </c>
      <c r="R88" t="e">
        <f t="shared" si="12"/>
        <v>#NUM!</v>
      </c>
      <c r="S88" t="str">
        <f t="shared" si="31"/>
        <v>Trainer</v>
      </c>
    </row>
    <row r="89" spans="1:19">
      <c r="A89" t="s">
        <v>117</v>
      </c>
      <c r="B89" t="e">
        <f>LARGE(Y2:Y50, 1)</f>
        <v>#NUM!</v>
      </c>
      <c r="C89" t="e">
        <f>C88/B89</f>
        <v>#NUM!</v>
      </c>
      <c r="D89" t="e">
        <f>IF(C89&gt;0.3,"YES","NO")</f>
        <v>#NUM!</v>
      </c>
      <c r="G89" t="e">
        <f>IF(D89="YES", CONCATENATE("PLUS: The top-rated jockey, "&amp;H89&amp;" is "&amp;ROUND(C89*100, 2)&amp;"% ahead of "&amp;H88&amp;". "), CONCATENATE("NEGATIVE: The lay selection is on a highly rated jockey in "&amp;H89&amp;". "))</f>
        <v>#NUM!</v>
      </c>
      <c r="H89" t="e">
        <f>INDEX(X2:X50, MATCH(B89, Y2:Y50, 0))</f>
        <v>#NUM!</v>
      </c>
      <c r="J89">
        <v>38</v>
      </c>
      <c r="K89" t="e">
        <f t="shared" si="5"/>
        <v>#NUM!</v>
      </c>
      <c r="L89" t="e">
        <f t="shared" si="6"/>
        <v>#NUM!</v>
      </c>
      <c r="M89" t="e">
        <f t="shared" si="7"/>
        <v>#NUM!</v>
      </c>
      <c r="N89" t="e">
        <f t="shared" si="8"/>
        <v>#NUM!</v>
      </c>
      <c r="O89" t="e">
        <f t="shared" si="9"/>
        <v>#NUM!</v>
      </c>
      <c r="P89" t="e">
        <f t="shared" si="10"/>
        <v>#NUM!</v>
      </c>
      <c r="Q89" t="e">
        <f t="shared" si="11"/>
        <v>#NUM!</v>
      </c>
      <c r="R89" t="e">
        <f t="shared" si="12"/>
        <v>#NUM!</v>
      </c>
      <c r="S89" t="str">
        <f t="shared" si="31"/>
        <v>Stallion</v>
      </c>
    </row>
    <row r="90" spans="1:19">
      <c r="A90" t="s">
        <v>118</v>
      </c>
      <c r="B90" t="e">
        <f>INDEX(N2:N50, MATCH(H77, A2:A50, 0))</f>
        <v>#NUM!</v>
      </c>
      <c r="C90" t="e">
        <f>(B91-B90)+0.01</f>
        <v>#NUM!</v>
      </c>
      <c r="J90">
        <v>39</v>
      </c>
      <c r="K90" t="e">
        <f t="shared" si="5"/>
        <v>#NUM!</v>
      </c>
      <c r="L90" t="e">
        <f t="shared" si="6"/>
        <v>#NUM!</v>
      </c>
      <c r="M90" t="e">
        <f t="shared" si="7"/>
        <v>#NUM!</v>
      </c>
      <c r="N90" t="e">
        <f t="shared" si="8"/>
        <v>#NUM!</v>
      </c>
      <c r="O90" t="e">
        <f t="shared" si="9"/>
        <v>#NUM!</v>
      </c>
      <c r="P90" t="e">
        <f t="shared" si="10"/>
        <v>#NUM!</v>
      </c>
      <c r="Q90" t="e">
        <f t="shared" si="11"/>
        <v>#NUM!</v>
      </c>
      <c r="R90" t="e">
        <f t="shared" si="12"/>
        <v>#NUM!</v>
      </c>
      <c r="S90" t="str">
        <f t="shared" si="31"/>
        <v>Jockey</v>
      </c>
    </row>
    <row r="91" spans="1:19">
      <c r="A91" t="s">
        <v>118</v>
      </c>
      <c r="B91" t="e">
        <f>LARGE(N2:N50, 1)</f>
        <v>#NUM!</v>
      </c>
      <c r="C91" t="e">
        <f>(C90+0.01)/(B91+0.01)</f>
        <v>#NUM!</v>
      </c>
      <c r="D91" t="e">
        <f>IF(C91&gt;0.2,"YES","NO")</f>
        <v>#NUM!</v>
      </c>
      <c r="G91" t="e">
        <f>IF(B91=0, "", IF(D91="YES",CONCATENATE("PLUS: In the second-last race, "&amp;H91&amp;" outperformed "&amp;H77&amp;" significantly."), "NEGATIVE: In the horse's second last race, he performed well which should act as a warning here."))</f>
        <v>#NUM!</v>
      </c>
      <c r="H91" t="e">
        <f>INDEX(A2:A50, MATCH(B91, N2:N50, 0))</f>
        <v>#NUM!</v>
      </c>
      <c r="J91">
        <v>40</v>
      </c>
      <c r="K91" t="e">
        <f t="shared" si="5"/>
        <v>#NUM!</v>
      </c>
      <c r="L91" t="e">
        <f t="shared" si="6"/>
        <v>#NUM!</v>
      </c>
      <c r="M91" t="e">
        <f t="shared" si="7"/>
        <v>#NUM!</v>
      </c>
      <c r="N91" t="e">
        <f t="shared" si="8"/>
        <v>#NUM!</v>
      </c>
      <c r="O91" t="e">
        <f t="shared" si="9"/>
        <v>#NUM!</v>
      </c>
      <c r="P91" t="e">
        <f t="shared" si="10"/>
        <v>#NUM!</v>
      </c>
      <c r="Q91" t="e">
        <f t="shared" si="11"/>
        <v>#NUM!</v>
      </c>
      <c r="R91" t="e">
        <f t="shared" si="12"/>
        <v>#NUM!</v>
      </c>
      <c r="S91" t="str">
        <f t="shared" si="31"/>
        <v>Suitability</v>
      </c>
    </row>
    <row r="92" spans="1:19">
      <c r="A92" t="s">
        <v>114</v>
      </c>
      <c r="B92" t="e">
        <f>IF(C92=B70, "No Lay", C92)</f>
        <v>#NUM!</v>
      </c>
      <c r="C92" t="e">
        <f>IF(AND(D77="YES",D92&gt;=2,D83="YES",SMALL(M2:M50,1)&gt;0),H77,IF(E92&gt;=5,H77,"No Lay"))</f>
        <v>#NUM!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e">
        <f>IF(B92&lt;&gt;"No Lay",CONCATENATE(G79&amp;CHAR(10)&amp;G81&amp;CHAR(10)&amp;G83&amp;CHAR(10)&amp;G85&amp;CHAR(10)&amp;G87&amp;CHAR(10)&amp;G89&amp;CHAR(10)&amp;G91),"""")</f>
        <v>#NUM!</v>
      </c>
    </row>
    <row r="94" spans="1:19">
      <c r="A94" t="s">
        <v>122</v>
      </c>
      <c r="B94" t="e">
        <f>INDEX(Sheet1!B:B, MATCH($A$51, Sheet1!$A:$A,0))</f>
        <v>#N/A</v>
      </c>
      <c r="E94" t="s">
        <v>123</v>
      </c>
    </row>
    <row r="95" spans="1:19">
      <c r="A95" t="s">
        <v>124</v>
      </c>
      <c r="B95" t="e">
        <f>INDEX(Sheet1!D:D, MATCH($A$51, Sheet1!$A:$A,0))</f>
        <v>#N/A</v>
      </c>
    </row>
    <row r="96" spans="1:19">
      <c r="A96" t="s">
        <v>70</v>
      </c>
      <c r="B96" t="e">
        <f>INDEX(Sheet1!H:H, MATCH($A$51, Sheet1!$A:$A,0))</f>
        <v>#N/A</v>
      </c>
      <c r="C96" t="e">
        <f>IF(AND($B$94&gt;15,B96&gt;0.25),B55)</f>
        <v>#N/A</v>
      </c>
      <c r="D96" t="e">
        <f t="shared" ref="D96:D101" si="32">RANK(B96, B$96:B$101, 2)</f>
        <v>#N/A</v>
      </c>
      <c r="E96" t="e">
        <f t="shared" ref="E96:E101" si="33">7-D96</f>
        <v>#N/A</v>
      </c>
      <c r="F96" t="e">
        <f t="shared" ref="F96:F101" si="34">IF(AND(OR(E96=1, E96=2), C96&lt;&gt;FALSE), C96, "")</f>
        <v>#N/A</v>
      </c>
      <c r="G96" t="e">
        <f>INDEX(F96:F101,MATCH(1,E96:E101,0))</f>
        <v>#N/A</v>
      </c>
    </row>
    <row r="97" spans="1:6">
      <c r="A97" t="s">
        <v>25</v>
      </c>
      <c r="B97" t="e">
        <f>INDEX(Sheet1!J:J, MATCH($A$51, Sheet1!$A:$A,0))</f>
        <v>#N/A</v>
      </c>
      <c r="C97" t="e">
        <f>IF(AND($B$94&gt;15,B97&gt;0.25),B56)</f>
        <v>#N/A</v>
      </c>
      <c r="D97" t="e">
        <f t="shared" si="32"/>
        <v>#N/A</v>
      </c>
      <c r="E97" t="e">
        <f t="shared" si="33"/>
        <v>#N/A</v>
      </c>
      <c r="F97" t="e">
        <f t="shared" si="34"/>
        <v>#N/A</v>
      </c>
    </row>
    <row r="98" spans="1:6">
      <c r="A98" t="s">
        <v>28</v>
      </c>
      <c r="B98" t="e">
        <f>INDEX(Sheet1!L:L, MATCH($A$51, Sheet1!$A:$A,0))</f>
        <v>#N/A</v>
      </c>
      <c r="C98" t="e">
        <f>IF(AND($B$94&gt;15,B98&gt;0.25),B57)</f>
        <v>#N/A</v>
      </c>
      <c r="D98" t="e">
        <f t="shared" si="32"/>
        <v>#N/A</v>
      </c>
      <c r="E98" t="e">
        <f t="shared" si="33"/>
        <v>#N/A</v>
      </c>
      <c r="F98" t="e">
        <f t="shared" si="34"/>
        <v>#N/A</v>
      </c>
    </row>
    <row r="99" spans="1:6">
      <c r="A99" t="s">
        <v>26</v>
      </c>
      <c r="B99" t="e">
        <f>INDEX(Sheet1!P:P, MATCH($A$51, Sheet1!$A:$A,0))</f>
        <v>#N/A</v>
      </c>
      <c r="C99" t="e">
        <f>IF(AND($B$94&gt;15,B99&gt;0.25),B59)</f>
        <v>#N/A</v>
      </c>
      <c r="D99" t="e">
        <f t="shared" si="32"/>
        <v>#N/A</v>
      </c>
      <c r="E99" t="e">
        <f t="shared" si="33"/>
        <v>#N/A</v>
      </c>
      <c r="F99" t="e">
        <f t="shared" si="34"/>
        <v>#N/A</v>
      </c>
    </row>
    <row r="100" spans="1:6">
      <c r="A100" t="s">
        <v>30</v>
      </c>
      <c r="B100" t="e">
        <f>INDEX(Sheet1!N:N, MATCH($A$51, Sheet1!$A:$A,0))</f>
        <v>#N/A</v>
      </c>
      <c r="C100" t="e">
        <f>IF(AND($B$94&gt;15,B100&gt;0.25),B58)</f>
        <v>#N/A</v>
      </c>
      <c r="D100" t="e">
        <f t="shared" si="32"/>
        <v>#N/A</v>
      </c>
      <c r="E100" t="e">
        <f t="shared" si="33"/>
        <v>#N/A</v>
      </c>
      <c r="F100" t="e">
        <f t="shared" si="34"/>
        <v>#N/A</v>
      </c>
    </row>
    <row r="101" spans="1:6">
      <c r="A101" t="s">
        <v>32</v>
      </c>
      <c r="B101" t="e">
        <f>INDEX(Sheet1!R:R, MATCH($A$51, Sheet1!$A:$A,0))</f>
        <v>#N/A</v>
      </c>
      <c r="C101" t="e">
        <f>IF(AND($B$94&gt;15,B101&gt;0.25),B60)</f>
        <v>#N/A</v>
      </c>
      <c r="D101" t="e">
        <f t="shared" si="32"/>
        <v>#N/A</v>
      </c>
      <c r="E101" t="e">
        <f t="shared" si="33"/>
        <v>#N/A</v>
      </c>
      <c r="F101" t="e">
        <f t="shared" si="34"/>
        <v>#N/A</v>
      </c>
    </row>
  </sheetData>
  <autoFilter ref="A1:AG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9.7109375" bestFit="1" customWidth="1"/>
    <col min="3" max="5" width="12" bestFit="1" customWidth="1"/>
    <col min="6" max="6" width="13.28515625" bestFit="1" customWidth="1"/>
    <col min="7" max="7" width="97" bestFit="1" customWidth="1"/>
    <col min="8" max="8" width="18.7109375" bestFit="1" customWidth="1"/>
    <col min="9" max="9" width="13.42578125" bestFit="1" customWidth="1"/>
    <col min="10" max="10" width="16.28515625" bestFit="1" customWidth="1"/>
    <col min="11" max="11" width="35" bestFit="1" customWidth="1"/>
    <col min="12" max="12" width="19.7109375" bestFit="1" customWidth="1"/>
    <col min="13" max="14" width="19.140625" bestFit="1" customWidth="1"/>
    <col min="15" max="19" width="19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4.140625" bestFit="1" customWidth="1"/>
    <col min="25" max="25" width="14.42578125" bestFit="1" customWidth="1"/>
    <col min="26" max="26" width="19.85546875" bestFit="1" customWidth="1"/>
    <col min="27" max="27" width="15" bestFit="1" customWidth="1"/>
    <col min="28" max="28" width="20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235</v>
      </c>
      <c r="B2" s="1">
        <v>0.51388888888888895</v>
      </c>
      <c r="C2" t="s">
        <v>212</v>
      </c>
      <c r="D2" t="s">
        <v>229</v>
      </c>
      <c r="F2">
        <v>5996</v>
      </c>
      <c r="G2" t="s">
        <v>230</v>
      </c>
      <c r="H2" t="s">
        <v>231</v>
      </c>
      <c r="I2" t="s">
        <v>232</v>
      </c>
      <c r="J2" t="s">
        <v>233</v>
      </c>
      <c r="K2" t="s">
        <v>234</v>
      </c>
      <c r="L2">
        <v>4</v>
      </c>
      <c r="M2">
        <v>83.622500000000002</v>
      </c>
      <c r="N2">
        <v>49.4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236</v>
      </c>
      <c r="Y2">
        <v>4.1939000000000002</v>
      </c>
      <c r="Z2" t="s">
        <v>237</v>
      </c>
      <c r="AA2">
        <v>3.5464000000000002</v>
      </c>
      <c r="AB2" t="s">
        <v>238</v>
      </c>
      <c r="AC2">
        <v>2.2109000000000001</v>
      </c>
      <c r="AD2">
        <v>33.5</v>
      </c>
      <c r="AE2" s="23">
        <v>234.69540000000001</v>
      </c>
      <c r="AF2">
        <v>0.56999999999999995</v>
      </c>
      <c r="AG2">
        <v>0</v>
      </c>
    </row>
    <row r="3" spans="1:33">
      <c r="A3" t="s">
        <v>240</v>
      </c>
      <c r="B3" s="1">
        <v>0.51388888888888895</v>
      </c>
      <c r="C3" t="s">
        <v>212</v>
      </c>
      <c r="D3" t="s">
        <v>229</v>
      </c>
      <c r="F3">
        <v>5996</v>
      </c>
      <c r="G3" t="s">
        <v>230</v>
      </c>
      <c r="H3" t="s">
        <v>231</v>
      </c>
      <c r="I3" t="s">
        <v>232</v>
      </c>
      <c r="J3" t="s">
        <v>233</v>
      </c>
      <c r="K3" t="s">
        <v>234</v>
      </c>
      <c r="L3">
        <v>4</v>
      </c>
      <c r="M3">
        <v>68.260000000000005</v>
      </c>
      <c r="N3">
        <v>47.4178</v>
      </c>
      <c r="O3">
        <v>26.103999999999999</v>
      </c>
      <c r="P3">
        <v>9.7274999999999991</v>
      </c>
      <c r="Q3">
        <v>4.7788000000000004</v>
      </c>
      <c r="R3">
        <v>3.8163999999999998</v>
      </c>
      <c r="S3">
        <v>1.9718</v>
      </c>
      <c r="T3">
        <v>1.5833999999999999</v>
      </c>
      <c r="U3">
        <v>0</v>
      </c>
      <c r="V3">
        <v>0</v>
      </c>
      <c r="W3">
        <v>0</v>
      </c>
      <c r="X3" t="s">
        <v>241</v>
      </c>
      <c r="Y3">
        <v>0.4672</v>
      </c>
      <c r="Z3" t="s">
        <v>242</v>
      </c>
      <c r="AA3">
        <v>0.747</v>
      </c>
      <c r="AB3" t="s">
        <v>243</v>
      </c>
      <c r="AC3">
        <v>2.5482</v>
      </c>
      <c r="AD3">
        <v>14.5</v>
      </c>
      <c r="AE3">
        <v>184.79490000000001</v>
      </c>
      <c r="AF3">
        <v>4.5</v>
      </c>
      <c r="AG3">
        <v>0</v>
      </c>
    </row>
    <row r="4" spans="1:33">
      <c r="A4" t="s">
        <v>244</v>
      </c>
      <c r="B4" s="1">
        <v>0.51388888888888895</v>
      </c>
      <c r="C4" t="s">
        <v>212</v>
      </c>
      <c r="D4" t="s">
        <v>229</v>
      </c>
      <c r="F4">
        <v>5996</v>
      </c>
      <c r="G4" t="s">
        <v>230</v>
      </c>
      <c r="H4" t="s">
        <v>231</v>
      </c>
      <c r="I4" t="s">
        <v>232</v>
      </c>
      <c r="J4" t="s">
        <v>233</v>
      </c>
      <c r="K4" t="s">
        <v>234</v>
      </c>
      <c r="L4">
        <v>4</v>
      </c>
      <c r="M4">
        <v>67.825800000000001</v>
      </c>
      <c r="N4">
        <v>35.742800000000003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245</v>
      </c>
      <c r="Y4">
        <v>1.1133999999999999</v>
      </c>
      <c r="Z4" t="s">
        <v>246</v>
      </c>
      <c r="AA4">
        <v>2.3435999999999999</v>
      </c>
      <c r="AB4" t="s">
        <v>247</v>
      </c>
      <c r="AC4">
        <v>1.9641999999999999</v>
      </c>
      <c r="AD4">
        <v>4</v>
      </c>
      <c r="AE4">
        <v>158.0478</v>
      </c>
      <c r="AF4">
        <v>14</v>
      </c>
      <c r="AG4">
        <v>0</v>
      </c>
    </row>
    <row r="5" spans="1:33">
      <c r="A5" t="s">
        <v>248</v>
      </c>
      <c r="B5" s="1">
        <v>0.51388888888888895</v>
      </c>
      <c r="C5" t="s">
        <v>212</v>
      </c>
      <c r="D5" t="s">
        <v>229</v>
      </c>
      <c r="F5">
        <v>5996</v>
      </c>
      <c r="G5" t="s">
        <v>230</v>
      </c>
      <c r="H5" t="s">
        <v>231</v>
      </c>
      <c r="I5" t="s">
        <v>232</v>
      </c>
      <c r="J5" t="s">
        <v>233</v>
      </c>
      <c r="K5" t="s">
        <v>234</v>
      </c>
      <c r="L5">
        <v>4</v>
      </c>
      <c r="M5">
        <v>56.392400000000002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249</v>
      </c>
      <c r="Y5">
        <v>1.8075000000000001</v>
      </c>
      <c r="Z5" t="s">
        <v>250</v>
      </c>
      <c r="AA5">
        <v>0.51490000000000002</v>
      </c>
      <c r="AB5" t="s">
        <v>251</v>
      </c>
      <c r="AC5">
        <v>1.0085</v>
      </c>
      <c r="AD5">
        <v>5</v>
      </c>
      <c r="AE5">
        <v>150.49610000000001</v>
      </c>
      <c r="AF5">
        <v>10</v>
      </c>
      <c r="AG5">
        <v>0</v>
      </c>
    </row>
    <row r="6" spans="1:33">
      <c r="A6" t="s">
        <v>252</v>
      </c>
      <c r="B6" s="1">
        <v>0.51388888888888895</v>
      </c>
      <c r="C6" t="s">
        <v>212</v>
      </c>
      <c r="D6" t="s">
        <v>229</v>
      </c>
      <c r="F6">
        <v>5996</v>
      </c>
      <c r="G6" t="s">
        <v>230</v>
      </c>
      <c r="H6" t="s">
        <v>231</v>
      </c>
      <c r="I6" t="s">
        <v>232</v>
      </c>
      <c r="J6" t="s">
        <v>233</v>
      </c>
      <c r="K6" t="s">
        <v>234</v>
      </c>
      <c r="L6">
        <v>4</v>
      </c>
      <c r="M6">
        <v>55.066499999999998</v>
      </c>
      <c r="N6">
        <v>43.767800000000001</v>
      </c>
      <c r="O6">
        <v>16.155200000000001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3.125</v>
      </c>
      <c r="X6" t="s">
        <v>253</v>
      </c>
      <c r="Y6">
        <v>0.1216</v>
      </c>
      <c r="Z6" t="s">
        <v>254</v>
      </c>
      <c r="AA6">
        <v>0.25019999999999998</v>
      </c>
      <c r="AB6" t="s">
        <v>255</v>
      </c>
      <c r="AC6">
        <v>1.6859</v>
      </c>
      <c r="AD6">
        <v>4</v>
      </c>
      <c r="AE6">
        <v>146.24619999999999</v>
      </c>
      <c r="AF6">
        <v>50</v>
      </c>
      <c r="AG6">
        <v>0</v>
      </c>
    </row>
    <row r="7" spans="1:33">
      <c r="A7" t="s">
        <v>256</v>
      </c>
      <c r="B7" s="1">
        <v>0.51388888888888895</v>
      </c>
      <c r="C7" t="s">
        <v>212</v>
      </c>
      <c r="D7" t="s">
        <v>229</v>
      </c>
      <c r="F7">
        <v>5996</v>
      </c>
      <c r="G7" t="s">
        <v>230</v>
      </c>
      <c r="H7" t="s">
        <v>231</v>
      </c>
      <c r="I7" t="s">
        <v>232</v>
      </c>
      <c r="J7" t="s">
        <v>233</v>
      </c>
      <c r="K7" t="s">
        <v>234</v>
      </c>
      <c r="L7">
        <v>4</v>
      </c>
      <c r="M7">
        <v>44.616700000000002</v>
      </c>
      <c r="N7">
        <v>44.811999999999998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257</v>
      </c>
      <c r="Y7">
        <v>0.26479999999999998</v>
      </c>
      <c r="Z7" t="s">
        <v>258</v>
      </c>
      <c r="AA7">
        <v>1.837</v>
      </c>
      <c r="AB7" t="s">
        <v>259</v>
      </c>
      <c r="AC7">
        <v>1.6285000000000001</v>
      </c>
      <c r="AD7">
        <v>5.0999999999999996</v>
      </c>
      <c r="AE7">
        <v>138.56200000000001</v>
      </c>
      <c r="AF7">
        <v>33</v>
      </c>
      <c r="AG7">
        <v>0</v>
      </c>
    </row>
    <row r="8" spans="1:33">
      <c r="A8" t="s">
        <v>260</v>
      </c>
      <c r="B8" s="1">
        <v>0.51388888888888895</v>
      </c>
      <c r="C8" t="s">
        <v>212</v>
      </c>
      <c r="D8" t="s">
        <v>229</v>
      </c>
      <c r="F8">
        <v>5996</v>
      </c>
      <c r="G8" t="s">
        <v>230</v>
      </c>
      <c r="H8" t="s">
        <v>231</v>
      </c>
      <c r="I8" t="s">
        <v>232</v>
      </c>
      <c r="J8" t="s">
        <v>233</v>
      </c>
      <c r="K8" t="s">
        <v>234</v>
      </c>
      <c r="L8">
        <v>4</v>
      </c>
      <c r="M8">
        <v>56.527900000000002</v>
      </c>
      <c r="N8">
        <v>32.051600000000001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261</v>
      </c>
      <c r="Y8">
        <v>0.70909999999999995</v>
      </c>
      <c r="Z8" t="s">
        <v>262</v>
      </c>
      <c r="AA8">
        <v>2.2663000000000002</v>
      </c>
      <c r="AB8" t="s">
        <v>263</v>
      </c>
      <c r="AC8">
        <v>2.4077000000000002</v>
      </c>
      <c r="AD8">
        <v>1.5</v>
      </c>
      <c r="AE8">
        <v>134.14789999999999</v>
      </c>
      <c r="AF8">
        <v>12</v>
      </c>
      <c r="AG8">
        <v>0</v>
      </c>
    </row>
    <row r="9" spans="1:33">
      <c r="A9" t="s">
        <v>264</v>
      </c>
      <c r="B9" s="1">
        <v>0.51388888888888895</v>
      </c>
      <c r="C9" t="s">
        <v>212</v>
      </c>
      <c r="D9" t="s">
        <v>229</v>
      </c>
      <c r="F9">
        <v>5996</v>
      </c>
      <c r="G9" t="s">
        <v>230</v>
      </c>
      <c r="H9" t="s">
        <v>231</v>
      </c>
      <c r="I9" t="s">
        <v>232</v>
      </c>
      <c r="J9" t="s">
        <v>233</v>
      </c>
      <c r="K9" t="s">
        <v>234</v>
      </c>
      <c r="L9">
        <v>4</v>
      </c>
      <c r="M9">
        <v>45.900300000000001</v>
      </c>
      <c r="N9">
        <v>37.941499999999998</v>
      </c>
      <c r="O9">
        <v>19.616299999999999</v>
      </c>
      <c r="P9">
        <v>6.5864000000000003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265</v>
      </c>
      <c r="Y9">
        <v>0.32750000000000001</v>
      </c>
      <c r="Z9" t="s">
        <v>266</v>
      </c>
      <c r="AA9">
        <v>0</v>
      </c>
      <c r="AB9" t="s">
        <v>267</v>
      </c>
      <c r="AC9">
        <v>1.7614000000000001</v>
      </c>
      <c r="AD9">
        <v>1.5</v>
      </c>
      <c r="AE9">
        <v>127.8836</v>
      </c>
      <c r="AF9">
        <v>20</v>
      </c>
      <c r="AG9">
        <v>0</v>
      </c>
    </row>
    <row r="10" spans="1:33">
      <c r="A10" t="s">
        <v>268</v>
      </c>
      <c r="B10" s="1">
        <v>0.51388888888888895</v>
      </c>
      <c r="C10" t="s">
        <v>212</v>
      </c>
      <c r="D10" t="s">
        <v>229</v>
      </c>
      <c r="F10">
        <v>5996</v>
      </c>
      <c r="G10" t="s">
        <v>230</v>
      </c>
      <c r="H10" t="s">
        <v>231</v>
      </c>
      <c r="I10" t="s">
        <v>232</v>
      </c>
      <c r="J10" t="s">
        <v>233</v>
      </c>
      <c r="K10" t="s">
        <v>234</v>
      </c>
      <c r="L10">
        <v>4</v>
      </c>
      <c r="M10">
        <v>29.305399999999999</v>
      </c>
      <c r="N10">
        <v>25.3002</v>
      </c>
      <c r="O10">
        <v>24.773399999999999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5.7142999999999997</v>
      </c>
      <c r="X10" t="s">
        <v>269</v>
      </c>
      <c r="Y10">
        <v>0.35289999999999999</v>
      </c>
      <c r="Z10" t="s">
        <v>270</v>
      </c>
      <c r="AA10">
        <v>0.1249</v>
      </c>
      <c r="AB10" t="s">
        <v>271</v>
      </c>
      <c r="AC10">
        <v>1.2403</v>
      </c>
      <c r="AD10">
        <v>5</v>
      </c>
      <c r="AE10">
        <v>109.8724</v>
      </c>
      <c r="AF10">
        <v>66</v>
      </c>
      <c r="AG10">
        <v>0</v>
      </c>
    </row>
    <row r="11" spans="1:33">
      <c r="A11" t="s">
        <v>272</v>
      </c>
      <c r="B11" s="1">
        <v>0.51388888888888895</v>
      </c>
      <c r="C11" t="s">
        <v>212</v>
      </c>
      <c r="D11" t="s">
        <v>229</v>
      </c>
      <c r="F11">
        <v>5996</v>
      </c>
      <c r="G11" t="s">
        <v>230</v>
      </c>
      <c r="H11" t="s">
        <v>231</v>
      </c>
      <c r="I11" t="s">
        <v>232</v>
      </c>
      <c r="J11" t="s">
        <v>233</v>
      </c>
      <c r="K11" t="s">
        <v>234</v>
      </c>
      <c r="L11">
        <v>4</v>
      </c>
      <c r="M11">
        <v>38.142099999999999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273</v>
      </c>
      <c r="Y11">
        <v>0.43780000000000002</v>
      </c>
      <c r="Z11" t="s">
        <v>274</v>
      </c>
      <c r="AA11">
        <v>0.17680000000000001</v>
      </c>
      <c r="AB11" t="s">
        <v>275</v>
      </c>
      <c r="AC11">
        <v>1.3939999999999999</v>
      </c>
      <c r="AD11">
        <v>3.6</v>
      </c>
      <c r="AE11">
        <v>101.7647</v>
      </c>
      <c r="AF11">
        <v>100</v>
      </c>
      <c r="AG11">
        <v>0</v>
      </c>
    </row>
    <row r="12" spans="1:33">
      <c r="A12" t="s">
        <v>276</v>
      </c>
      <c r="B12" s="1">
        <v>0.51388888888888895</v>
      </c>
      <c r="C12" t="s">
        <v>212</v>
      </c>
      <c r="D12" t="s">
        <v>229</v>
      </c>
      <c r="F12">
        <v>5996</v>
      </c>
      <c r="G12" t="s">
        <v>230</v>
      </c>
      <c r="H12" t="s">
        <v>231</v>
      </c>
      <c r="I12" t="s">
        <v>232</v>
      </c>
      <c r="J12" t="s">
        <v>233</v>
      </c>
      <c r="K12" t="s">
        <v>234</v>
      </c>
      <c r="L12">
        <v>4</v>
      </c>
      <c r="M12">
        <v>32.351300000000002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277</v>
      </c>
      <c r="Y12">
        <v>1.0842000000000001</v>
      </c>
      <c r="Z12" t="s">
        <v>278</v>
      </c>
      <c r="AA12">
        <v>2.3885000000000001</v>
      </c>
      <c r="AB12" t="s">
        <v>279</v>
      </c>
      <c r="AC12">
        <v>1.6568000000000001</v>
      </c>
      <c r="AD12">
        <v>1.5</v>
      </c>
      <c r="AE12">
        <v>88.187100000000001</v>
      </c>
      <c r="AF12">
        <v>12</v>
      </c>
      <c r="AG12">
        <v>0</v>
      </c>
    </row>
    <row r="13" spans="1:33">
      <c r="A13" t="s">
        <v>280</v>
      </c>
      <c r="B13" s="1">
        <v>0.51388888888888895</v>
      </c>
      <c r="C13" t="s">
        <v>212</v>
      </c>
      <c r="D13" t="s">
        <v>229</v>
      </c>
      <c r="F13">
        <v>5996</v>
      </c>
      <c r="G13" t="s">
        <v>230</v>
      </c>
      <c r="H13" t="s">
        <v>231</v>
      </c>
      <c r="I13" t="s">
        <v>232</v>
      </c>
      <c r="J13" t="s">
        <v>233</v>
      </c>
      <c r="K13" t="s">
        <v>234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281</v>
      </c>
      <c r="Y13">
        <v>1.1235999999999999</v>
      </c>
      <c r="Z13" t="s">
        <v>282</v>
      </c>
      <c r="AA13">
        <v>1.0914999999999999</v>
      </c>
      <c r="AB13" t="s">
        <v>263</v>
      </c>
      <c r="AC13">
        <v>2.4077000000000002</v>
      </c>
      <c r="AD13">
        <v>1.5</v>
      </c>
      <c r="AE13">
        <v>6.1227999999999998</v>
      </c>
      <c r="AF13">
        <v>25</v>
      </c>
      <c r="AG13">
        <v>0</v>
      </c>
    </row>
    <row r="51" spans="1:33" hidden="1" outlineLevel="1">
      <c r="A51" t="str">
        <f>C2</f>
        <v>Wexford</v>
      </c>
      <c r="B51">
        <f>B2</f>
        <v>0.51388888888888895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Panther Soul (IRE)</v>
      </c>
      <c r="L52" t="str">
        <f t="shared" si="0"/>
        <v>Panther Soul (IRE)</v>
      </c>
      <c r="M52" t="str">
        <f t="shared" si="0"/>
        <v>Barwell (IRE)</v>
      </c>
      <c r="N52" t="str">
        <f t="shared" ref="N52:N91" si="1">INDEX($A$2:$A$20,(MATCH(LARGE(W$2:W$20,$J52),W$2:W$20,0)))</f>
        <v>Lesssaidthebetter</v>
      </c>
      <c r="O52" t="str">
        <f t="shared" ref="O52:O91" si="2">INDEX($A$2:$A$20,(MATCH(LARGE(AA$2:AA$20,$J52),AA$2:AA$20,0)))</f>
        <v>Panther Soul (IRE)</v>
      </c>
      <c r="P52" t="str">
        <f t="shared" ref="P52:P91" si="3">INDEX($A$2:$A$20,(MATCH(LARGE(Y$2:Y$20,$J52),Y$2:Y$20,0)))</f>
        <v>Panther Soul (IRE)</v>
      </c>
      <c r="Q52" t="str">
        <f t="shared" ref="Q52:Q91" si="4">INDEX($A$2:$A$20,(MATCH(LARGE(Y$2:Y$20,$J52),Y$2:Y$20,0)))</f>
        <v>Panther Soul (IRE)</v>
      </c>
      <c r="R52" t="str">
        <f t="shared" ref="R52:R91" si="5">INDEX($A$2:$A$20,(MATCH(LARGE(AD$2:AD$20,$J52),AD$2:AD$20,0)))</f>
        <v>Panther Soul (IRE)</v>
      </c>
      <c r="S52" t="str">
        <f t="shared" ref="S52:S80" si="6">A2</f>
        <v>Panther Soul (IRE)</v>
      </c>
      <c r="V52">
        <f t="shared" ref="V52:V80" si="7">SUM(Y52:AF52)</f>
        <v>87</v>
      </c>
      <c r="W52">
        <f t="shared" ref="W52:W80" si="8">V52-AG2</f>
        <v>87</v>
      </c>
      <c r="X52">
        <f t="shared" ref="X52:X60" si="9">IF(ISNA(W52),"",W52)</f>
        <v>87</v>
      </c>
      <c r="Y52">
        <f t="shared" ref="Y52:AA80" si="10">(($H$63+1)-(RANK(M2,M$2:M$30)))</f>
        <v>12</v>
      </c>
      <c r="Z52">
        <f t="shared" si="10"/>
        <v>12</v>
      </c>
      <c r="AA52">
        <f t="shared" si="10"/>
        <v>8</v>
      </c>
      <c r="AB52">
        <f t="shared" ref="AB52:AB80" si="11">(($H$63+1)-(RANK(W2,W$2:W$30)))</f>
        <v>10</v>
      </c>
      <c r="AC52">
        <f t="shared" ref="AC52:AC80" si="12">(($H$63+1)-(RANK(Y2,Y$2:Y$30)))</f>
        <v>12</v>
      </c>
      <c r="AD52">
        <f t="shared" ref="AD52:AD80" si="13">(($H$63+1)-(RANK(AA2,AA$2:AA$30)))</f>
        <v>12</v>
      </c>
      <c r="AE52">
        <f t="shared" ref="AE52:AF80" si="14">(($H$63+1)-(RANK(AC2,AC$2:AC$30)))</f>
        <v>9</v>
      </c>
      <c r="AF52">
        <f t="shared" si="14"/>
        <v>12</v>
      </c>
      <c r="AG52" t="str">
        <f>INDEX(S52:S92, MATCH(LARGE(X52:X92, 1),X52:X92, 0))</f>
        <v>Panther Soul (IRE)</v>
      </c>
    </row>
    <row r="53" spans="1:33" hidden="1" outlineLevel="1">
      <c r="A53" t="s">
        <v>43</v>
      </c>
      <c r="B53" t="str">
        <f>A2</f>
        <v>Panther Soul (IRE)</v>
      </c>
      <c r="C53">
        <f>AE2</f>
        <v>234.69540000000001</v>
      </c>
      <c r="D53">
        <f>AG2</f>
        <v>0</v>
      </c>
      <c r="E53">
        <f>C53-D53</f>
        <v>234.69540000000001</v>
      </c>
      <c r="F53">
        <f>SUMIF(B53:B61, B53, G53:G61)</f>
        <v>1.8590118574590653</v>
      </c>
      <c r="G53">
        <f>(1/C53)*(C53-C54)</f>
        <v>0.2126181424944843</v>
      </c>
      <c r="H53">
        <f>AF2</f>
        <v>0.56999999999999995</v>
      </c>
      <c r="J53">
        <v>2</v>
      </c>
      <c r="K53" t="str">
        <f t="shared" si="0"/>
        <v>Barwell (IRE)</v>
      </c>
      <c r="L53" t="str">
        <f t="shared" si="0"/>
        <v>Barwell (IRE)</v>
      </c>
      <c r="M53" t="str">
        <f t="shared" si="0"/>
        <v>Lesssaidthebetter</v>
      </c>
      <c r="N53" t="str">
        <f t="shared" si="1"/>
        <v>Presenting Sun (IRE)</v>
      </c>
      <c r="O53" t="str">
        <f t="shared" si="2"/>
        <v>Kearney</v>
      </c>
      <c r="P53" t="str">
        <f t="shared" si="3"/>
        <v>Convara (IRE)</v>
      </c>
      <c r="Q53" t="str">
        <f t="shared" si="4"/>
        <v>Convara (IRE)</v>
      </c>
      <c r="R53" t="str">
        <f t="shared" si="5"/>
        <v>Barwell (IRE)</v>
      </c>
      <c r="S53" t="str">
        <f t="shared" si="6"/>
        <v>Barwell (IRE)</v>
      </c>
      <c r="V53">
        <f t="shared" si="7"/>
        <v>79</v>
      </c>
      <c r="W53">
        <f t="shared" si="8"/>
        <v>79</v>
      </c>
      <c r="X53">
        <f t="shared" si="9"/>
        <v>79</v>
      </c>
      <c r="Y53">
        <f t="shared" si="10"/>
        <v>11</v>
      </c>
      <c r="Z53">
        <f t="shared" si="10"/>
        <v>11</v>
      </c>
      <c r="AA53">
        <f t="shared" si="10"/>
        <v>12</v>
      </c>
      <c r="AB53">
        <f t="shared" si="11"/>
        <v>10</v>
      </c>
      <c r="AC53">
        <f t="shared" si="12"/>
        <v>6</v>
      </c>
      <c r="AD53">
        <f t="shared" si="13"/>
        <v>6</v>
      </c>
      <c r="AE53">
        <f t="shared" si="14"/>
        <v>12</v>
      </c>
      <c r="AF53">
        <f t="shared" si="14"/>
        <v>11</v>
      </c>
    </row>
    <row r="54" spans="1:33" hidden="1" outlineLevel="1">
      <c r="A54" t="s">
        <v>44</v>
      </c>
      <c r="B54" t="str">
        <f>A3</f>
        <v>Barwell (IRE)</v>
      </c>
      <c r="C54">
        <f>AE3</f>
        <v>184.79490000000001</v>
      </c>
      <c r="D54">
        <f>AG3</f>
        <v>0</v>
      </c>
      <c r="E54">
        <f t="shared" ref="E54:E55" si="15">C54-D54</f>
        <v>184.79490000000001</v>
      </c>
      <c r="F54">
        <f ca="1">SUMIF(B53:B64, B54, G53:G61)</f>
        <v>5.5136959422337276E-2</v>
      </c>
      <c r="H54">
        <f>AF3</f>
        <v>4.5</v>
      </c>
      <c r="J54">
        <v>3</v>
      </c>
      <c r="K54" t="str">
        <f t="shared" si="0"/>
        <v>The Hunter Hoe (IRE)</v>
      </c>
      <c r="L54" t="str">
        <f t="shared" si="0"/>
        <v>Slippery Slope (IRE)</v>
      </c>
      <c r="M54" t="str">
        <f t="shared" si="0"/>
        <v>Secret Cargo (IRE)</v>
      </c>
      <c r="N54" t="str">
        <f t="shared" si="1"/>
        <v>Panther Soul (IRE)</v>
      </c>
      <c r="O54" t="str">
        <f t="shared" si="2"/>
        <v>The Hunter Hoe (IRE)</v>
      </c>
      <c r="P54" t="str">
        <f t="shared" si="3"/>
        <v>Daboomisback (IRE)</v>
      </c>
      <c r="Q54" t="str">
        <f t="shared" si="4"/>
        <v>Daboomisback (IRE)</v>
      </c>
      <c r="R54" t="str">
        <f t="shared" si="5"/>
        <v>Slippery Slope (IRE)</v>
      </c>
      <c r="S54" t="str">
        <f t="shared" si="6"/>
        <v>The Hunter Hoe (IRE)</v>
      </c>
      <c r="V54">
        <f t="shared" si="7"/>
        <v>69</v>
      </c>
      <c r="W54">
        <f t="shared" si="8"/>
        <v>69</v>
      </c>
      <c r="X54">
        <f t="shared" si="9"/>
        <v>69</v>
      </c>
      <c r="Y54">
        <f t="shared" si="10"/>
        <v>10</v>
      </c>
      <c r="Z54">
        <f t="shared" si="10"/>
        <v>7</v>
      </c>
      <c r="AA54">
        <f t="shared" si="10"/>
        <v>8</v>
      </c>
      <c r="AB54">
        <f t="shared" si="11"/>
        <v>10</v>
      </c>
      <c r="AC54">
        <f t="shared" si="12"/>
        <v>9</v>
      </c>
      <c r="AD54">
        <f t="shared" si="13"/>
        <v>10</v>
      </c>
      <c r="AE54">
        <f t="shared" si="14"/>
        <v>8</v>
      </c>
      <c r="AF54">
        <f t="shared" si="14"/>
        <v>7</v>
      </c>
    </row>
    <row r="55" spans="1:33" hidden="1" outlineLevel="1">
      <c r="A55" t="s">
        <v>45</v>
      </c>
      <c r="B55" t="str">
        <f>A4</f>
        <v>The Hunter Hoe (IRE)</v>
      </c>
      <c r="C55">
        <f>AE4</f>
        <v>158.0478</v>
      </c>
      <c r="D55">
        <f>AG4</f>
        <v>0</v>
      </c>
      <c r="E55">
        <f t="shared" si="15"/>
        <v>158.0478</v>
      </c>
      <c r="F55">
        <f ca="1">SUMIF(B53:B64, B55, G53:G61)</f>
        <v>0</v>
      </c>
      <c r="H55">
        <f>AF4</f>
        <v>14</v>
      </c>
      <c r="J55">
        <v>4</v>
      </c>
      <c r="K55" t="str">
        <f t="shared" si="0"/>
        <v>Adulterated (IRE)</v>
      </c>
      <c r="L55" t="str">
        <f t="shared" si="0"/>
        <v>Presenting Sun (IRE)</v>
      </c>
      <c r="M55" t="str">
        <f t="shared" si="0"/>
        <v>Presenting Sun (IRE)</v>
      </c>
      <c r="N55" t="str">
        <f t="shared" si="1"/>
        <v>Panther Soul (IRE)</v>
      </c>
      <c r="O55" t="str">
        <f t="shared" si="2"/>
        <v>Adulterated (IRE)</v>
      </c>
      <c r="P55" t="str">
        <f t="shared" si="3"/>
        <v>The Hunter Hoe (IRE)</v>
      </c>
      <c r="Q55" t="str">
        <f t="shared" si="4"/>
        <v>The Hunter Hoe (IRE)</v>
      </c>
      <c r="R55" t="str">
        <f t="shared" si="5"/>
        <v>Convara (IRE)</v>
      </c>
      <c r="S55" t="str">
        <f t="shared" si="6"/>
        <v>Convara (IRE)</v>
      </c>
      <c r="V55">
        <f t="shared" si="7"/>
        <v>56</v>
      </c>
      <c r="W55">
        <f t="shared" si="8"/>
        <v>56</v>
      </c>
      <c r="X55">
        <f t="shared" si="9"/>
        <v>56</v>
      </c>
      <c r="Y55">
        <f t="shared" si="10"/>
        <v>8</v>
      </c>
      <c r="Z55">
        <f t="shared" si="10"/>
        <v>4</v>
      </c>
      <c r="AA55">
        <f t="shared" si="10"/>
        <v>8</v>
      </c>
      <c r="AB55">
        <f t="shared" si="11"/>
        <v>10</v>
      </c>
      <c r="AC55">
        <f t="shared" si="12"/>
        <v>11</v>
      </c>
      <c r="AD55">
        <f t="shared" si="13"/>
        <v>5</v>
      </c>
      <c r="AE55">
        <f t="shared" si="14"/>
        <v>1</v>
      </c>
      <c r="AF55">
        <f t="shared" si="14"/>
        <v>9</v>
      </c>
    </row>
    <row r="56" spans="1:33" hidden="1" outlineLevel="1">
      <c r="A56" t="s">
        <v>46</v>
      </c>
      <c r="B56" t="str">
        <f>INDEX(A$2:A$20,MATCH(C56,M$2:M$20,0))</f>
        <v>Panther Soul (IRE)</v>
      </c>
      <c r="C56">
        <f>LARGE(M$2:M$20, D56)</f>
        <v>83.622500000000002</v>
      </c>
      <c r="D56">
        <v>1</v>
      </c>
      <c r="E56">
        <f>LARGE(M$2:M$20, F56)</f>
        <v>68.260000000000005</v>
      </c>
      <c r="F56">
        <v>2</v>
      </c>
      <c r="G56">
        <f t="shared" ref="G56:G61" si="16">IF(C56&gt;0, (1/C56)*(C56-E56), 0.1)</f>
        <v>0.18371251756405271</v>
      </c>
      <c r="H56">
        <f t="shared" ref="H56:H61" si="17">INDEX(AF$2:AF$20,MATCH(B56,A$2:A$20,0))</f>
        <v>0.56999999999999995</v>
      </c>
      <c r="J56">
        <v>5</v>
      </c>
      <c r="K56" t="str">
        <f t="shared" si="0"/>
        <v>Convara (IRE)</v>
      </c>
      <c r="L56" t="str">
        <f t="shared" si="0"/>
        <v>Secret Cargo (IRE)</v>
      </c>
      <c r="M56" t="str">
        <f t="shared" si="0"/>
        <v>Panther Soul (IRE)</v>
      </c>
      <c r="N56" t="str">
        <f t="shared" si="1"/>
        <v>Panther Soul (IRE)</v>
      </c>
      <c r="O56" t="str">
        <f t="shared" si="2"/>
        <v>Slippery Slope (IRE)</v>
      </c>
      <c r="P56" t="str">
        <f t="shared" si="3"/>
        <v>Kearney</v>
      </c>
      <c r="Q56" t="str">
        <f t="shared" si="4"/>
        <v>Kearney</v>
      </c>
      <c r="R56" t="str">
        <f t="shared" si="5"/>
        <v>Convara (IRE)</v>
      </c>
      <c r="S56" t="str">
        <f t="shared" si="6"/>
        <v>Presenting Sun (IRE)</v>
      </c>
      <c r="V56">
        <f t="shared" si="7"/>
        <v>54</v>
      </c>
      <c r="W56">
        <f t="shared" si="8"/>
        <v>54</v>
      </c>
      <c r="X56">
        <f t="shared" si="9"/>
        <v>54</v>
      </c>
      <c r="Y56">
        <f t="shared" si="10"/>
        <v>7</v>
      </c>
      <c r="Z56">
        <f t="shared" si="10"/>
        <v>9</v>
      </c>
      <c r="AA56">
        <f t="shared" si="10"/>
        <v>9</v>
      </c>
      <c r="AB56">
        <f t="shared" si="11"/>
        <v>11</v>
      </c>
      <c r="AC56">
        <f t="shared" si="12"/>
        <v>1</v>
      </c>
      <c r="AD56">
        <f t="shared" si="13"/>
        <v>4</v>
      </c>
      <c r="AE56">
        <f t="shared" si="14"/>
        <v>6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Lesssaidthebetter</v>
      </c>
      <c r="C57">
        <f>LARGE(W$2:W$20, D57)</f>
        <v>5.7142999999999997</v>
      </c>
      <c r="D57">
        <v>1</v>
      </c>
      <c r="E57">
        <f>LARGE(W$2:W$20, F57)</f>
        <v>3.125</v>
      </c>
      <c r="F57">
        <v>2</v>
      </c>
      <c r="G57">
        <f t="shared" si="16"/>
        <v>0.453126367184082</v>
      </c>
      <c r="H57">
        <f t="shared" si="17"/>
        <v>66</v>
      </c>
      <c r="J57">
        <v>6</v>
      </c>
      <c r="K57" t="str">
        <f t="shared" si="0"/>
        <v>Presenting Sun (IRE)</v>
      </c>
      <c r="L57" t="str">
        <f t="shared" si="0"/>
        <v>The Hunter Hoe (IRE)</v>
      </c>
      <c r="M57" t="str">
        <f t="shared" si="0"/>
        <v>Panther Soul (IRE)</v>
      </c>
      <c r="N57" t="str">
        <f t="shared" si="1"/>
        <v>Panther Soul (IRE)</v>
      </c>
      <c r="O57" t="str">
        <f t="shared" si="2"/>
        <v>Daboomisback (IRE)</v>
      </c>
      <c r="P57" t="str">
        <f t="shared" si="3"/>
        <v>Adulterated (IRE)</v>
      </c>
      <c r="Q57" t="str">
        <f t="shared" si="4"/>
        <v>Adulterated (IRE)</v>
      </c>
      <c r="R57" t="str">
        <f t="shared" si="5"/>
        <v>The Hunter Hoe (IRE)</v>
      </c>
      <c r="S57" t="str">
        <f t="shared" si="6"/>
        <v>Slippery Slope (IRE)</v>
      </c>
      <c r="V57">
        <f t="shared" si="7"/>
        <v>57</v>
      </c>
      <c r="W57">
        <f t="shared" si="8"/>
        <v>57</v>
      </c>
      <c r="X57">
        <f t="shared" si="9"/>
        <v>57</v>
      </c>
      <c r="Y57">
        <f t="shared" si="10"/>
        <v>5</v>
      </c>
      <c r="Z57">
        <f t="shared" si="10"/>
        <v>10</v>
      </c>
      <c r="AA57">
        <f t="shared" si="10"/>
        <v>8</v>
      </c>
      <c r="AB57">
        <f t="shared" si="11"/>
        <v>10</v>
      </c>
      <c r="AC57">
        <f t="shared" si="12"/>
        <v>2</v>
      </c>
      <c r="AD57">
        <f t="shared" si="13"/>
        <v>8</v>
      </c>
      <c r="AE57">
        <f t="shared" si="14"/>
        <v>4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Panther Soul (IRE)</v>
      </c>
      <c r="C58">
        <f>LARGE(AA$2:AA$20, D58)</f>
        <v>3.5464000000000002</v>
      </c>
      <c r="D58">
        <v>1</v>
      </c>
      <c r="E58">
        <f>LARGE(AA$2:AA$20, F58)</f>
        <v>2.3885000000000001</v>
      </c>
      <c r="F58">
        <v>2</v>
      </c>
      <c r="G58">
        <f t="shared" si="16"/>
        <v>0.32650011279043539</v>
      </c>
      <c r="H58">
        <f t="shared" si="17"/>
        <v>0.56999999999999995</v>
      </c>
      <c r="J58">
        <v>7</v>
      </c>
      <c r="K58" t="str">
        <f t="shared" si="0"/>
        <v>Secret Cargo (IRE)</v>
      </c>
      <c r="L58" t="str">
        <f t="shared" si="0"/>
        <v>Adulterated (IRE)</v>
      </c>
      <c r="M58" t="str">
        <f t="shared" si="0"/>
        <v>Panther Soul (IRE)</v>
      </c>
      <c r="N58" t="str">
        <f t="shared" si="1"/>
        <v>Panther Soul (IRE)</v>
      </c>
      <c r="O58" t="str">
        <f t="shared" si="2"/>
        <v>Barwell (IRE)</v>
      </c>
      <c r="P58" t="str">
        <f t="shared" si="3"/>
        <v>Barwell (IRE)</v>
      </c>
      <c r="Q58" t="str">
        <f t="shared" si="4"/>
        <v>Barwell (IRE)</v>
      </c>
      <c r="R58" t="str">
        <f t="shared" si="5"/>
        <v>The Hunter Hoe (IRE)</v>
      </c>
      <c r="S58" t="str">
        <f t="shared" si="6"/>
        <v>Adulterated (IRE)</v>
      </c>
      <c r="V58">
        <f t="shared" si="7"/>
        <v>64</v>
      </c>
      <c r="W58">
        <f t="shared" si="8"/>
        <v>64</v>
      </c>
      <c r="X58">
        <f t="shared" si="9"/>
        <v>64</v>
      </c>
      <c r="Y58">
        <f t="shared" si="10"/>
        <v>9</v>
      </c>
      <c r="Z58">
        <f t="shared" si="10"/>
        <v>6</v>
      </c>
      <c r="AA58">
        <f t="shared" si="10"/>
        <v>8</v>
      </c>
      <c r="AB58">
        <f t="shared" si="11"/>
        <v>10</v>
      </c>
      <c r="AC58">
        <f t="shared" si="12"/>
        <v>7</v>
      </c>
      <c r="AD58">
        <f t="shared" si="13"/>
        <v>9</v>
      </c>
      <c r="AE58">
        <f t="shared" si="14"/>
        <v>11</v>
      </c>
      <c r="AF58">
        <f t="shared" si="14"/>
        <v>4</v>
      </c>
    </row>
    <row r="59" spans="1:33" hidden="1" outlineLevel="1">
      <c r="A59" t="s">
        <v>30</v>
      </c>
      <c r="B59" t="str">
        <f>INDEX(A$2:A$20,MATCH(C59,AC$2:AC$20,0))</f>
        <v>Barwell (IRE)</v>
      </c>
      <c r="C59">
        <f>LARGE(AC$2:AC$20, D59)</f>
        <v>2.5482</v>
      </c>
      <c r="D59">
        <v>1</v>
      </c>
      <c r="E59">
        <f>LARGE(AC$2:AC$20, F59)</f>
        <v>2.4077000000000002</v>
      </c>
      <c r="F59">
        <v>2</v>
      </c>
      <c r="G59">
        <f t="shared" si="16"/>
        <v>5.5136959422337276E-2</v>
      </c>
      <c r="H59">
        <f t="shared" si="17"/>
        <v>4.5</v>
      </c>
      <c r="J59">
        <v>8</v>
      </c>
      <c r="K59" t="str">
        <f t="shared" si="0"/>
        <v>Slippery Slope (IRE)</v>
      </c>
      <c r="L59" t="str">
        <f t="shared" si="0"/>
        <v>Lesssaidthebetter</v>
      </c>
      <c r="M59" t="str">
        <f t="shared" si="0"/>
        <v>Panther Soul (IRE)</v>
      </c>
      <c r="N59" t="str">
        <f t="shared" si="1"/>
        <v>Panther Soul (IRE)</v>
      </c>
      <c r="O59" t="str">
        <f t="shared" si="2"/>
        <v>Convara (IRE)</v>
      </c>
      <c r="P59" t="str">
        <f t="shared" si="3"/>
        <v>Arcadette (IRE)</v>
      </c>
      <c r="Q59" t="str">
        <f t="shared" si="4"/>
        <v>Arcadette (IRE)</v>
      </c>
      <c r="R59" t="str">
        <f t="shared" si="5"/>
        <v>Arcadette (IRE)</v>
      </c>
      <c r="S59" t="str">
        <f t="shared" si="6"/>
        <v>Secret Cargo (IRE)</v>
      </c>
      <c r="V59">
        <f t="shared" si="7"/>
        <v>49</v>
      </c>
      <c r="W59">
        <f t="shared" si="8"/>
        <v>49</v>
      </c>
      <c r="X59">
        <f t="shared" si="9"/>
        <v>49</v>
      </c>
      <c r="Y59">
        <f t="shared" si="10"/>
        <v>6</v>
      </c>
      <c r="Z59">
        <f t="shared" si="10"/>
        <v>8</v>
      </c>
      <c r="AA59">
        <f t="shared" si="10"/>
        <v>10</v>
      </c>
      <c r="AB59">
        <f t="shared" si="11"/>
        <v>10</v>
      </c>
      <c r="AC59">
        <f t="shared" si="12"/>
        <v>3</v>
      </c>
      <c r="AD59">
        <f t="shared" si="13"/>
        <v>1</v>
      </c>
      <c r="AE59">
        <f t="shared" si="14"/>
        <v>7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Panther Soul (IRE)</v>
      </c>
      <c r="C60">
        <f>LARGE(Y$2:Y$20, D60)</f>
        <v>4.1939000000000002</v>
      </c>
      <c r="D60">
        <v>1</v>
      </c>
      <c r="E60">
        <f>LARGE(Y$2:Y$20, F60)</f>
        <v>1.8075000000000001</v>
      </c>
      <c r="F60">
        <v>2</v>
      </c>
      <c r="G60">
        <f t="shared" si="16"/>
        <v>0.56901690550561523</v>
      </c>
      <c r="H60">
        <f t="shared" si="17"/>
        <v>0.56999999999999995</v>
      </c>
      <c r="J60">
        <v>9</v>
      </c>
      <c r="K60" t="str">
        <f t="shared" si="0"/>
        <v>Arcadette (IRE)</v>
      </c>
      <c r="L60" t="str">
        <f t="shared" si="0"/>
        <v>Convara (IRE)</v>
      </c>
      <c r="M60" t="str">
        <f t="shared" si="0"/>
        <v>Panther Soul (IRE)</v>
      </c>
      <c r="N60" t="str">
        <f t="shared" si="1"/>
        <v>Panther Soul (IRE)</v>
      </c>
      <c r="O60" t="str">
        <f t="shared" si="2"/>
        <v>Presenting Sun (IRE)</v>
      </c>
      <c r="P60" t="str">
        <f t="shared" si="3"/>
        <v>Lesssaidthebetter</v>
      </c>
      <c r="Q60" t="str">
        <f t="shared" si="4"/>
        <v>Lesssaidthebetter</v>
      </c>
      <c r="R60" t="str">
        <f t="shared" si="5"/>
        <v>Adulterated (IRE)</v>
      </c>
      <c r="S60" t="str">
        <f t="shared" si="6"/>
        <v>Lesssaidthebetter</v>
      </c>
      <c r="V60">
        <f t="shared" si="7"/>
        <v>47</v>
      </c>
      <c r="W60">
        <f t="shared" si="8"/>
        <v>47</v>
      </c>
      <c r="X60">
        <f t="shared" si="9"/>
        <v>47</v>
      </c>
      <c r="Y60">
        <f t="shared" si="10"/>
        <v>2</v>
      </c>
      <c r="Z60">
        <f t="shared" si="10"/>
        <v>5</v>
      </c>
      <c r="AA60">
        <f t="shared" si="10"/>
        <v>11</v>
      </c>
      <c r="AB60">
        <f t="shared" si="11"/>
        <v>12</v>
      </c>
      <c r="AC60">
        <f t="shared" si="12"/>
        <v>4</v>
      </c>
      <c r="AD60">
        <f t="shared" si="13"/>
        <v>2</v>
      </c>
      <c r="AE60">
        <f t="shared" si="14"/>
        <v>2</v>
      </c>
      <c r="AF60">
        <f t="shared" si="14"/>
        <v>9</v>
      </c>
    </row>
    <row r="61" spans="1:33" hidden="1" outlineLevel="1">
      <c r="A61" t="s">
        <v>47</v>
      </c>
      <c r="B61" t="str">
        <f>INDEX(A$2:A$20,MATCH(C61,AD$2:AD$20,0))</f>
        <v>Panther Soul (IRE)</v>
      </c>
      <c r="C61">
        <f>LARGE(AD$2:AD$20, D61)</f>
        <v>33.5</v>
      </c>
      <c r="D61">
        <v>1</v>
      </c>
      <c r="E61">
        <f>LARGE(AD$2:AD$20, F61)</f>
        <v>14.5</v>
      </c>
      <c r="F61">
        <v>2</v>
      </c>
      <c r="G61">
        <f t="shared" si="16"/>
        <v>0.56716417910447758</v>
      </c>
      <c r="H61">
        <f t="shared" si="17"/>
        <v>0.56999999999999995</v>
      </c>
      <c r="J61">
        <v>10</v>
      </c>
      <c r="K61" t="str">
        <f t="shared" si="0"/>
        <v>Kearney</v>
      </c>
      <c r="L61" t="str">
        <f t="shared" si="0"/>
        <v>Convara (IRE)</v>
      </c>
      <c r="M61" t="str">
        <f t="shared" si="0"/>
        <v>Panther Soul (IRE)</v>
      </c>
      <c r="N61" t="str">
        <f t="shared" si="1"/>
        <v>Panther Soul (IRE)</v>
      </c>
      <c r="O61" t="str">
        <f t="shared" si="2"/>
        <v>Arcadette (IRE)</v>
      </c>
      <c r="P61" t="str">
        <f t="shared" si="3"/>
        <v>Secret Cargo (IRE)</v>
      </c>
      <c r="Q61" t="str">
        <f t="shared" si="4"/>
        <v>Secret Cargo (IRE)</v>
      </c>
      <c r="R61" t="str">
        <f t="shared" si="5"/>
        <v>Adulterated (IRE)</v>
      </c>
      <c r="S61" t="str">
        <f t="shared" si="6"/>
        <v>Arcadette (IRE)</v>
      </c>
      <c r="V61">
        <f t="shared" si="7"/>
        <v>42</v>
      </c>
      <c r="W61">
        <f t="shared" si="8"/>
        <v>42</v>
      </c>
      <c r="X61">
        <f>IF(ISNA(W61),"",W61)</f>
        <v>42</v>
      </c>
      <c r="Y61">
        <f t="shared" si="10"/>
        <v>4</v>
      </c>
      <c r="Z61">
        <f t="shared" si="10"/>
        <v>4</v>
      </c>
      <c r="AA61">
        <f t="shared" si="10"/>
        <v>8</v>
      </c>
      <c r="AB61">
        <f t="shared" si="11"/>
        <v>10</v>
      </c>
      <c r="AC61">
        <f t="shared" si="12"/>
        <v>5</v>
      </c>
      <c r="AD61">
        <f t="shared" si="13"/>
        <v>3</v>
      </c>
      <c r="AE61">
        <f t="shared" si="14"/>
        <v>3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Panther Soul (IRE)</v>
      </c>
      <c r="J62">
        <v>11</v>
      </c>
      <c r="K62" t="str">
        <f t="shared" si="0"/>
        <v>Lesssaidthebetter</v>
      </c>
      <c r="L62" t="str">
        <f t="shared" si="0"/>
        <v>Convara (IRE)</v>
      </c>
      <c r="M62" t="str">
        <f t="shared" si="0"/>
        <v>Panther Soul (IRE)</v>
      </c>
      <c r="N62" t="str">
        <f t="shared" si="1"/>
        <v>Panther Soul (IRE)</v>
      </c>
      <c r="O62" t="str">
        <f t="shared" si="2"/>
        <v>Lesssaidthebetter</v>
      </c>
      <c r="P62" t="str">
        <f t="shared" si="3"/>
        <v>Slippery Slope (IRE)</v>
      </c>
      <c r="Q62" t="str">
        <f t="shared" si="4"/>
        <v>Slippery Slope (IRE)</v>
      </c>
      <c r="R62" t="str">
        <f t="shared" si="5"/>
        <v>Adulterated (IRE)</v>
      </c>
      <c r="S62" t="str">
        <f t="shared" si="6"/>
        <v>Kearney</v>
      </c>
      <c r="V62">
        <f t="shared" si="7"/>
        <v>53</v>
      </c>
      <c r="W62">
        <f t="shared" si="8"/>
        <v>53</v>
      </c>
      <c r="X62">
        <f t="shared" ref="X62:X80" si="18">IF(ISNA(W62),"",W62)</f>
        <v>53</v>
      </c>
      <c r="Y62">
        <f t="shared" si="10"/>
        <v>3</v>
      </c>
      <c r="Z62">
        <f t="shared" si="10"/>
        <v>4</v>
      </c>
      <c r="AA62">
        <f t="shared" si="10"/>
        <v>8</v>
      </c>
      <c r="AB62">
        <f t="shared" si="11"/>
        <v>10</v>
      </c>
      <c r="AC62">
        <f t="shared" si="12"/>
        <v>8</v>
      </c>
      <c r="AD62">
        <f t="shared" si="13"/>
        <v>11</v>
      </c>
      <c r="AE62">
        <f t="shared" si="14"/>
        <v>5</v>
      </c>
      <c r="AF62">
        <f t="shared" si="14"/>
        <v>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Panther Soul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12</v>
      </c>
      <c r="J63">
        <v>12</v>
      </c>
      <c r="K63" t="str">
        <f t="shared" si="0"/>
        <v>Daboomisback (IRE)</v>
      </c>
      <c r="L63" t="str">
        <f t="shared" si="0"/>
        <v>Convara (IRE)</v>
      </c>
      <c r="M63" t="str">
        <f t="shared" si="0"/>
        <v>Panther Soul (IRE)</v>
      </c>
      <c r="N63" t="str">
        <f t="shared" si="1"/>
        <v>Panther Soul (IRE)</v>
      </c>
      <c r="O63" t="str">
        <f t="shared" si="2"/>
        <v>Secret Cargo (IRE)</v>
      </c>
      <c r="P63" t="str">
        <f t="shared" si="3"/>
        <v>Presenting Sun (IRE)</v>
      </c>
      <c r="Q63" t="str">
        <f t="shared" si="4"/>
        <v>Presenting Sun (IRE)</v>
      </c>
      <c r="R63" t="str">
        <f t="shared" si="5"/>
        <v>Adulterated (IRE)</v>
      </c>
      <c r="S63" t="str">
        <f t="shared" si="6"/>
        <v>Daboomisback (IRE)</v>
      </c>
      <c r="V63">
        <f t="shared" si="7"/>
        <v>55</v>
      </c>
      <c r="W63">
        <f t="shared" si="8"/>
        <v>55</v>
      </c>
      <c r="X63">
        <f t="shared" si="18"/>
        <v>55</v>
      </c>
      <c r="Y63">
        <f t="shared" si="10"/>
        <v>1</v>
      </c>
      <c r="Z63">
        <f t="shared" si="10"/>
        <v>4</v>
      </c>
      <c r="AA63">
        <f t="shared" si="10"/>
        <v>8</v>
      </c>
      <c r="AB63">
        <f t="shared" si="11"/>
        <v>10</v>
      </c>
      <c r="AC63">
        <f t="shared" si="12"/>
        <v>10</v>
      </c>
      <c r="AD63">
        <f t="shared" si="13"/>
        <v>7</v>
      </c>
      <c r="AE63">
        <f t="shared" si="14"/>
        <v>11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Panther Soul (IRE)</v>
      </c>
      <c r="C64">
        <f>INDEX(AF$2:AF$20,MATCH(B64,A$2:A$20,0))</f>
        <v>0.56999999999999995</v>
      </c>
      <c r="D64">
        <v>1</v>
      </c>
      <c r="E64">
        <f>SUMIF(B53:B61, B64, G53:G61)</f>
        <v>1.8590118574590653</v>
      </c>
      <c r="F64">
        <v>0</v>
      </c>
      <c r="G64" t="str">
        <f>K2</f>
        <v>Casey Concrete Blocks Maiden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1</v>
      </c>
      <c r="Z64">
        <f t="shared" si="10"/>
        <v>4</v>
      </c>
      <c r="AA64">
        <f t="shared" si="10"/>
        <v>8</v>
      </c>
      <c r="AB64">
        <f t="shared" si="11"/>
        <v>10</v>
      </c>
      <c r="AC64" t="e">
        <f t="shared" si="12"/>
        <v>#N/A</v>
      </c>
      <c r="AD64">
        <f t="shared" si="13"/>
        <v>1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2m4f </v>
      </c>
      <c r="H65">
        <f>LARGE(G58:G60, 1)</f>
        <v>0.56901690550561523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1</v>
      </c>
      <c r="Z65">
        <f t="shared" si="10"/>
        <v>4</v>
      </c>
      <c r="AA65">
        <f t="shared" si="10"/>
        <v>8</v>
      </c>
      <c r="AB65">
        <f t="shared" si="11"/>
        <v>10</v>
      </c>
      <c r="AC65" t="e">
        <f t="shared" si="12"/>
        <v>#N/A</v>
      </c>
      <c r="AD65">
        <f t="shared" si="13"/>
        <v>1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Panther Soul (IRE)</v>
      </c>
      <c r="C66">
        <f>INDEX(AF$2:AF$20,MATCH(B66,A$2:A$20,0))</f>
        <v>0.56999999999999995</v>
      </c>
      <c r="D66">
        <v>1</v>
      </c>
      <c r="F66">
        <f>IF(B65=B66, F65+1, F65)</f>
        <v>1</v>
      </c>
      <c r="G66">
        <f>F2</f>
        <v>5996</v>
      </c>
      <c r="H66">
        <f ca="1">LARGE(F53:F55, 1)</f>
        <v>1.8590118574590653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1</v>
      </c>
      <c r="Z66">
        <f t="shared" si="10"/>
        <v>4</v>
      </c>
      <c r="AA66">
        <f t="shared" si="10"/>
        <v>8</v>
      </c>
      <c r="AB66">
        <f t="shared" si="11"/>
        <v>10</v>
      </c>
      <c r="AC66" t="e">
        <f t="shared" si="12"/>
        <v>#N/A</v>
      </c>
      <c r="AD66">
        <f t="shared" si="13"/>
        <v>1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Panther Soul (IRE)</v>
      </c>
      <c r="F67">
        <f>IF(H63&lt;11, F66+1, F66)</f>
        <v>1</v>
      </c>
      <c r="G67" t="str">
        <f>G2</f>
        <v>Good</v>
      </c>
      <c r="H67" t="str">
        <f ca="1">INDEX(B53:B55,MATCH(H66,F53:F55,0))</f>
        <v>Panther Soul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1</v>
      </c>
      <c r="Z67">
        <f t="shared" si="10"/>
        <v>4</v>
      </c>
      <c r="AA67">
        <f t="shared" si="10"/>
        <v>8</v>
      </c>
      <c r="AB67">
        <f t="shared" si="11"/>
        <v>10</v>
      </c>
      <c r="AC67" t="e">
        <f t="shared" si="12"/>
        <v>#N/A</v>
      </c>
      <c r="AD67">
        <f t="shared" si="13"/>
        <v>1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Panther Soul (IRE)</v>
      </c>
      <c r="B68" t="str">
        <f ca="1">IF(ISNA(A68), B56, A68)</f>
        <v>Panther Soul (IRE)</v>
      </c>
      <c r="C68">
        <f ca="1">INDEX(AF$2:AF$20,MATCH(B68,A$2:A$20,0))</f>
        <v>0.56999999999999995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4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1</v>
      </c>
      <c r="Z68">
        <f t="shared" si="10"/>
        <v>4</v>
      </c>
      <c r="AA68">
        <f t="shared" si="10"/>
        <v>8</v>
      </c>
      <c r="AB68">
        <f t="shared" si="11"/>
        <v>10</v>
      </c>
      <c r="AC68" t="e">
        <f t="shared" si="12"/>
        <v>#N/A</v>
      </c>
      <c r="AD68">
        <f t="shared" si="13"/>
        <v>1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Panther Soul (IRE)</v>
      </c>
      <c r="C69">
        <f ca="1">INDEX(AF$2:AF$20,MATCH(B69,A$2:A$20,0))</f>
        <v>0.56999999999999995</v>
      </c>
      <c r="D69">
        <v>1</v>
      </c>
      <c r="F69">
        <f ca="1">IF(E70&gt;1, F68+1, F68)</f>
        <v>3</v>
      </c>
      <c r="G69">
        <f ca="1">IF(G66&lt;5000, F70-1, F70)</f>
        <v>4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1</v>
      </c>
      <c r="Z69">
        <f t="shared" si="10"/>
        <v>4</v>
      </c>
      <c r="AA69">
        <f t="shared" si="10"/>
        <v>8</v>
      </c>
      <c r="AB69">
        <f t="shared" si="11"/>
        <v>10</v>
      </c>
      <c r="AC69" t="e">
        <f t="shared" si="12"/>
        <v>#N/A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Panther Soul (IRE)</v>
      </c>
      <c r="C70">
        <f ca="1">INDEX(AF$2:AF$20,MATCH(B70,A$2:A$20,0))</f>
        <v>0.56999999999999995</v>
      </c>
      <c r="D70">
        <v>1</v>
      </c>
      <c r="E70">
        <f ca="1">SUMIF(B53:B61, B70, G53:G61)</f>
        <v>1.8590118574590653</v>
      </c>
      <c r="F70">
        <f ca="1">IF(E70&gt;1.5, F69+1, F69)</f>
        <v>4</v>
      </c>
      <c r="G70">
        <f ca="1">IF(H63&gt;15, G69-1, G69)</f>
        <v>4</v>
      </c>
      <c r="H70" t="str">
        <f ca="1">IF(H68=0,"*",IF(H68=1,"*",IF(H68=2,"**",IF(H68=3,"***",IF(H68=4,"****",IF(H68&gt;=5,"*****","*"))))))</f>
        <v>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1</v>
      </c>
      <c r="Z70">
        <f t="shared" si="10"/>
        <v>4</v>
      </c>
      <c r="AA70">
        <f t="shared" si="10"/>
        <v>8</v>
      </c>
      <c r="AB70">
        <f t="shared" si="11"/>
        <v>10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1</v>
      </c>
      <c r="Z71">
        <f t="shared" si="10"/>
        <v>4</v>
      </c>
      <c r="AA71">
        <f t="shared" si="10"/>
        <v>8</v>
      </c>
      <c r="AB71">
        <f t="shared" si="11"/>
        <v>10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Panther Soul (IRE)</v>
      </c>
      <c r="C72">
        <f>C53</f>
        <v>234.69540000000001</v>
      </c>
      <c r="D72">
        <f>(1/C72)*(C72-C73)</f>
        <v>0.2126181424944843</v>
      </c>
      <c r="E72">
        <f>H53</f>
        <v>0.56999999999999995</v>
      </c>
      <c r="F72">
        <f>(E72*10)-10</f>
        <v>-4.3000000000000007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1</v>
      </c>
      <c r="Z72">
        <f t="shared" si="10"/>
        <v>4</v>
      </c>
      <c r="AA72">
        <f t="shared" si="10"/>
        <v>8</v>
      </c>
      <c r="AB72">
        <f t="shared" si="11"/>
        <v>10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Barwell (IRE)</v>
      </c>
      <c r="C73">
        <f t="shared" si="19"/>
        <v>184.79490000000001</v>
      </c>
      <c r="D73">
        <f>(1/C73)*(C73-C74)</f>
        <v>0.14473938404144279</v>
      </c>
      <c r="E73">
        <f t="shared" ref="E73:E74" si="20">H54</f>
        <v>4.5</v>
      </c>
      <c r="F73">
        <f>(E73*10)-10</f>
        <v>35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1</v>
      </c>
      <c r="Z73">
        <f t="shared" si="10"/>
        <v>4</v>
      </c>
      <c r="AA73">
        <f t="shared" si="10"/>
        <v>8</v>
      </c>
      <c r="AB73">
        <f t="shared" si="11"/>
        <v>10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The Hunter Hoe (IRE)</v>
      </c>
      <c r="C74">
        <f t="shared" si="19"/>
        <v>158.0478</v>
      </c>
      <c r="E74">
        <f t="shared" si="20"/>
        <v>14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1</v>
      </c>
      <c r="Z74">
        <f t="shared" si="10"/>
        <v>4</v>
      </c>
      <c r="AA74">
        <f t="shared" si="10"/>
        <v>8</v>
      </c>
      <c r="AB74">
        <f t="shared" si="11"/>
        <v>10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1</v>
      </c>
      <c r="Z75">
        <f t="shared" si="10"/>
        <v>4</v>
      </c>
      <c r="AA75">
        <f t="shared" si="10"/>
        <v>8</v>
      </c>
      <c r="AB75">
        <f t="shared" si="11"/>
        <v>10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1</v>
      </c>
      <c r="Z76">
        <f t="shared" si="10"/>
        <v>4</v>
      </c>
      <c r="AA76">
        <f t="shared" si="10"/>
        <v>8</v>
      </c>
      <c r="AB76">
        <f t="shared" si="11"/>
        <v>10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0.56999999999999995</v>
      </c>
      <c r="C77">
        <f>SMALL(AF2:AF50, 1)</f>
        <v>0.56999999999999995</v>
      </c>
      <c r="D77" t="str">
        <f>IF(G77&lt;=3, "YES", "NO")</f>
        <v>YES</v>
      </c>
      <c r="E77">
        <f>IF(C77=0,SMALL(AF2:AF49,2), C77)</f>
        <v>0.56999999999999995</v>
      </c>
      <c r="F77">
        <f>IF(E77=0, SMALL(AF2:AF49, 3), E77)</f>
        <v>0.56999999999999995</v>
      </c>
      <c r="G77">
        <f>IF(F77=0, SMALL(AF2:AF49, 4), F77)</f>
        <v>0.56999999999999995</v>
      </c>
      <c r="H77" t="str">
        <f>INDEX(A2:A50, MATCH(G77, AF2:AF50, 0))</f>
        <v>Panther Soul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1</v>
      </c>
      <c r="Z77">
        <f t="shared" si="10"/>
        <v>4</v>
      </c>
      <c r="AA77">
        <f t="shared" si="10"/>
        <v>8</v>
      </c>
      <c r="AB77">
        <f t="shared" si="11"/>
        <v>10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234.69540000000001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1</v>
      </c>
      <c r="Z78">
        <f t="shared" si="10"/>
        <v>4</v>
      </c>
      <c r="AA78">
        <f t="shared" si="10"/>
        <v>8</v>
      </c>
      <c r="AB78">
        <f t="shared" si="11"/>
        <v>10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234.69540000000001</v>
      </c>
      <c r="C79">
        <f>C78/B79</f>
        <v>4.2608419253210758E-5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Panther Soul (IRE) is highly rated.</v>
      </c>
      <c r="H79" t="str">
        <f>INDEX(A2:A50, MATCH(B79, AE2:AE50, 0))</f>
        <v>Panther Soul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1</v>
      </c>
      <c r="Z79">
        <f t="shared" si="10"/>
        <v>4</v>
      </c>
      <c r="AA79">
        <f t="shared" si="10"/>
        <v>8</v>
      </c>
      <c r="AB79">
        <f t="shared" si="11"/>
        <v>10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5.7242999999999995</v>
      </c>
      <c r="D80" t="str">
        <f>D2</f>
        <v xml:space="preserve">2m4f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1</v>
      </c>
      <c r="Z80">
        <f t="shared" si="10"/>
        <v>4</v>
      </c>
      <c r="AA80">
        <f t="shared" si="10"/>
        <v>8</v>
      </c>
      <c r="AB80">
        <f t="shared" si="11"/>
        <v>10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5.7142999999999997</v>
      </c>
      <c r="C81">
        <f>C80/B81</f>
        <v>1.0017499956250109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Daboomisback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Wexford</v>
      </c>
    </row>
    <row r="82" spans="1:19" hidden="1" outlineLevel="1">
      <c r="A82" t="s">
        <v>110</v>
      </c>
      <c r="B82">
        <f>INDEX(M2:M49, MATCH(H77, A2:A49, 0))</f>
        <v>83.622500000000002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83.622500000000002</v>
      </c>
      <c r="C83">
        <f>C82/B83</f>
        <v>1.1958503991150707E-4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Panther Soul (IRE)is the form horse.</v>
      </c>
      <c r="H83" t="str">
        <f>INDEX(A2:A50,MATCH(B83,INDEX(M2:M50,0)))</f>
        <v>Daboomisback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2.2109000000000001</v>
      </c>
      <c r="C84">
        <f>(B85-B84)+0.01</f>
        <v>0.34729999999999994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2.5482</v>
      </c>
      <c r="C85">
        <f>C84/B85</f>
        <v>0.13629228475001959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Barwell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33.5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33.5</v>
      </c>
      <c r="C87">
        <f>C86/B87</f>
        <v>2.9850746268656717E-4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Panther Soul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4.1939000000000002</v>
      </c>
      <c r="C88">
        <f>B89-B88</f>
        <v>0</v>
      </c>
      <c r="H88" t="str">
        <f>INDEX(X2:X50, MATCH(B88, Y2:Y50, 0))</f>
        <v>Townend,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4.1939000000000002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Townend, P. </v>
      </c>
      <c r="H89" t="str">
        <f>INDEX(X2:X50, MATCH(B89, Y2:Y50, 0))</f>
        <v>Townend, P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49.4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49.4</v>
      </c>
      <c r="C91">
        <f>(C90+0.01)/(B91+0.01)</f>
        <v>4.0477636106051409E-4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Panther Soul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6.6699999999999995E-2</v>
      </c>
    </row>
    <row r="96" spans="1:19" hidden="1" outlineLevel="1">
      <c r="A96" t="s">
        <v>70</v>
      </c>
      <c r="B96">
        <f>INDEX(Sheet1!H:H, MATCH($A$51, Sheet1!$A:$A,0))</f>
        <v>6.6699999999999995E-2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0.1333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</v>
      </c>
      <c r="C98" t="b">
        <f>IF(AND($B$94&gt;15,B98&gt;0.25),B57)</f>
        <v>0</v>
      </c>
      <c r="D98">
        <f t="shared" si="22"/>
        <v>5</v>
      </c>
      <c r="E98">
        <f t="shared" si="23"/>
        <v>2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0.1333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2.42578125" bestFit="1" customWidth="1"/>
    <col min="3" max="5" width="12" bestFit="1" customWidth="1"/>
    <col min="6" max="6" width="13.28515625" bestFit="1" customWidth="1"/>
    <col min="7" max="7" width="97" bestFit="1" customWidth="1"/>
    <col min="8" max="8" width="22.42578125" bestFit="1" customWidth="1"/>
    <col min="9" max="9" width="13.42578125" bestFit="1" customWidth="1"/>
    <col min="10" max="10" width="16.28515625" bestFit="1" customWidth="1"/>
    <col min="11" max="11" width="28.85546875" bestFit="1" customWidth="1"/>
    <col min="12" max="19" width="22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4" bestFit="1" customWidth="1"/>
    <col min="25" max="25" width="14.42578125" bestFit="1" customWidth="1"/>
    <col min="26" max="26" width="21" bestFit="1" customWidth="1"/>
    <col min="27" max="27" width="15" bestFit="1" customWidth="1"/>
    <col min="28" max="28" width="19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28515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287</v>
      </c>
      <c r="B2" s="1">
        <v>0.52430555555555558</v>
      </c>
      <c r="C2" t="s">
        <v>224</v>
      </c>
      <c r="D2" t="s">
        <v>283</v>
      </c>
      <c r="F2">
        <v>7632</v>
      </c>
      <c r="G2" t="s">
        <v>284</v>
      </c>
      <c r="H2" t="s">
        <v>231</v>
      </c>
      <c r="I2" t="s">
        <v>232</v>
      </c>
      <c r="J2" t="s">
        <v>285</v>
      </c>
      <c r="K2" t="s">
        <v>286</v>
      </c>
      <c r="L2">
        <v>5</v>
      </c>
      <c r="M2">
        <v>160.25810000000001</v>
      </c>
      <c r="N2">
        <v>86.866399999999999</v>
      </c>
      <c r="O2">
        <v>22.569400000000002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11.1158</v>
      </c>
      <c r="X2" t="s">
        <v>288</v>
      </c>
      <c r="Y2">
        <v>1.8057000000000001</v>
      </c>
      <c r="Z2" t="s">
        <v>289</v>
      </c>
      <c r="AA2">
        <v>8.8900000000000007E-2</v>
      </c>
      <c r="AB2" t="s">
        <v>290</v>
      </c>
      <c r="AC2">
        <v>0.93220000000000003</v>
      </c>
      <c r="AD2">
        <v>22.167000000000002</v>
      </c>
      <c r="AE2" s="23">
        <v>353.61739999999998</v>
      </c>
      <c r="AF2">
        <v>1.25</v>
      </c>
      <c r="AG2">
        <v>0</v>
      </c>
    </row>
    <row r="3" spans="1:33">
      <c r="A3" t="s">
        <v>291</v>
      </c>
      <c r="B3" s="1">
        <v>0.52430555555555558</v>
      </c>
      <c r="C3" t="s">
        <v>224</v>
      </c>
      <c r="D3" t="s">
        <v>283</v>
      </c>
      <c r="F3">
        <v>7632</v>
      </c>
      <c r="G3" t="s">
        <v>284</v>
      </c>
      <c r="H3" t="s">
        <v>231</v>
      </c>
      <c r="I3" t="s">
        <v>232</v>
      </c>
      <c r="J3" t="s">
        <v>285</v>
      </c>
      <c r="K3" t="s">
        <v>286</v>
      </c>
      <c r="L3">
        <v>5</v>
      </c>
      <c r="M3">
        <v>90.530500000000004</v>
      </c>
      <c r="N3">
        <v>85.596299999999999</v>
      </c>
      <c r="O3">
        <v>28.339200000000002</v>
      </c>
      <c r="P3">
        <v>12.6287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15.3771</v>
      </c>
      <c r="X3" t="s">
        <v>292</v>
      </c>
      <c r="Y3">
        <v>2.5213999999999999</v>
      </c>
      <c r="Z3" t="s">
        <v>262</v>
      </c>
      <c r="AA3">
        <v>2.2229999999999999</v>
      </c>
      <c r="AB3" t="s">
        <v>293</v>
      </c>
      <c r="AC3">
        <v>0.73629999999999995</v>
      </c>
      <c r="AD3">
        <v>23.083400000000001</v>
      </c>
      <c r="AE3">
        <v>288.00720000000001</v>
      </c>
      <c r="AF3">
        <v>3</v>
      </c>
      <c r="AG3">
        <v>0</v>
      </c>
    </row>
    <row r="4" spans="1:33">
      <c r="A4" t="s">
        <v>294</v>
      </c>
      <c r="B4" s="1">
        <v>0.52430555555555558</v>
      </c>
      <c r="C4" t="s">
        <v>224</v>
      </c>
      <c r="D4" t="s">
        <v>283</v>
      </c>
      <c r="F4">
        <v>7632</v>
      </c>
      <c r="G4" t="s">
        <v>284</v>
      </c>
      <c r="H4" t="s">
        <v>231</v>
      </c>
      <c r="I4" t="s">
        <v>232</v>
      </c>
      <c r="J4" t="s">
        <v>285</v>
      </c>
      <c r="K4" t="s">
        <v>286</v>
      </c>
      <c r="L4">
        <v>5</v>
      </c>
      <c r="M4">
        <v>93.436000000000007</v>
      </c>
      <c r="N4">
        <v>57.765300000000003</v>
      </c>
      <c r="O4">
        <v>33.641100000000002</v>
      </c>
      <c r="P4">
        <v>11.8048</v>
      </c>
      <c r="Q4">
        <v>6.6208999999999998</v>
      </c>
      <c r="R4">
        <v>6.54</v>
      </c>
      <c r="S4">
        <v>4.6856999999999998</v>
      </c>
      <c r="T4">
        <v>1.3913</v>
      </c>
      <c r="U4">
        <v>1.1934</v>
      </c>
      <c r="V4">
        <v>0.94420000000000004</v>
      </c>
      <c r="W4">
        <v>22.7514</v>
      </c>
      <c r="X4" t="s">
        <v>295</v>
      </c>
      <c r="Y4">
        <v>0.86280000000000001</v>
      </c>
      <c r="Z4" t="s">
        <v>296</v>
      </c>
      <c r="AA4">
        <v>3.4805000000000001</v>
      </c>
      <c r="AB4" t="s">
        <v>297</v>
      </c>
      <c r="AC4">
        <v>2.1598000000000002</v>
      </c>
      <c r="AD4">
        <v>16.55</v>
      </c>
      <c r="AE4">
        <v>263.82729999999998</v>
      </c>
      <c r="AF4">
        <v>10</v>
      </c>
      <c r="AG4">
        <v>0</v>
      </c>
    </row>
    <row r="5" spans="1:33">
      <c r="A5" t="s">
        <v>298</v>
      </c>
      <c r="B5" s="1">
        <v>0.52430555555555558</v>
      </c>
      <c r="C5" t="s">
        <v>224</v>
      </c>
      <c r="D5" t="s">
        <v>283</v>
      </c>
      <c r="F5">
        <v>7632</v>
      </c>
      <c r="G5" t="s">
        <v>284</v>
      </c>
      <c r="H5" t="s">
        <v>231</v>
      </c>
      <c r="I5" t="s">
        <v>232</v>
      </c>
      <c r="J5" t="s">
        <v>285</v>
      </c>
      <c r="K5" t="s">
        <v>286</v>
      </c>
      <c r="L5">
        <v>5</v>
      </c>
      <c r="M5">
        <v>78.313299999999998</v>
      </c>
      <c r="N5">
        <v>57.012300000000003</v>
      </c>
      <c r="O5">
        <v>30.804400000000001</v>
      </c>
      <c r="P5">
        <v>8.8274000000000008</v>
      </c>
      <c r="Q5">
        <v>4.1188000000000002</v>
      </c>
      <c r="R5">
        <v>3.7751000000000001</v>
      </c>
      <c r="S5">
        <v>0</v>
      </c>
      <c r="T5">
        <v>0</v>
      </c>
      <c r="U5">
        <v>0</v>
      </c>
      <c r="V5">
        <v>0</v>
      </c>
      <c r="W5">
        <v>27.6386</v>
      </c>
      <c r="X5" t="s">
        <v>299</v>
      </c>
      <c r="Y5">
        <v>2.0968</v>
      </c>
      <c r="Z5" t="s">
        <v>300</v>
      </c>
      <c r="AA5">
        <v>0.96079999999999999</v>
      </c>
      <c r="AB5" t="s">
        <v>290</v>
      </c>
      <c r="AC5">
        <v>0.93220000000000003</v>
      </c>
      <c r="AD5">
        <v>13.0008</v>
      </c>
      <c r="AE5">
        <v>236.452</v>
      </c>
      <c r="AF5">
        <v>8</v>
      </c>
      <c r="AG5">
        <v>0</v>
      </c>
    </row>
    <row r="6" spans="1:33">
      <c r="A6" t="s">
        <v>301</v>
      </c>
      <c r="B6" s="1">
        <v>0.52430555555555558</v>
      </c>
      <c r="C6" t="s">
        <v>224</v>
      </c>
      <c r="D6" t="s">
        <v>283</v>
      </c>
      <c r="F6">
        <v>7632</v>
      </c>
      <c r="G6" t="s">
        <v>284</v>
      </c>
      <c r="H6" t="s">
        <v>231</v>
      </c>
      <c r="I6" t="s">
        <v>232</v>
      </c>
      <c r="J6" t="s">
        <v>285</v>
      </c>
      <c r="K6" t="s">
        <v>286</v>
      </c>
      <c r="L6">
        <v>5</v>
      </c>
      <c r="M6">
        <v>67.397199999999998</v>
      </c>
      <c r="N6">
        <v>58.4773</v>
      </c>
      <c r="O6">
        <v>37.960900000000002</v>
      </c>
      <c r="P6">
        <v>8.0304000000000002</v>
      </c>
      <c r="Q6">
        <v>5.0235000000000003</v>
      </c>
      <c r="R6">
        <v>4.298</v>
      </c>
      <c r="S6">
        <v>0</v>
      </c>
      <c r="T6">
        <v>0</v>
      </c>
      <c r="U6">
        <v>0</v>
      </c>
      <c r="V6">
        <v>0</v>
      </c>
      <c r="W6">
        <v>19.957100000000001</v>
      </c>
      <c r="X6" t="s">
        <v>302</v>
      </c>
      <c r="Y6">
        <v>3.7357999999999998</v>
      </c>
      <c r="Z6" t="s">
        <v>237</v>
      </c>
      <c r="AA6">
        <v>4.6473000000000004</v>
      </c>
      <c r="AB6" t="s">
        <v>303</v>
      </c>
      <c r="AC6">
        <v>0.9819</v>
      </c>
      <c r="AD6">
        <v>16.499199999999998</v>
      </c>
      <c r="AE6">
        <v>236.43809999999999</v>
      </c>
      <c r="AF6">
        <v>7</v>
      </c>
      <c r="AG6">
        <v>0</v>
      </c>
    </row>
    <row r="7" spans="1:33">
      <c r="A7" t="s">
        <v>304</v>
      </c>
      <c r="B7" s="1">
        <v>0.52430555555555558</v>
      </c>
      <c r="C7" t="s">
        <v>224</v>
      </c>
      <c r="D7" t="s">
        <v>283</v>
      </c>
      <c r="F7">
        <v>7632</v>
      </c>
      <c r="G7" t="s">
        <v>284</v>
      </c>
      <c r="H7" t="s">
        <v>231</v>
      </c>
      <c r="I7" t="s">
        <v>232</v>
      </c>
      <c r="J7" t="s">
        <v>285</v>
      </c>
      <c r="K7" t="s">
        <v>286</v>
      </c>
      <c r="L7">
        <v>5</v>
      </c>
      <c r="M7">
        <v>60.79</v>
      </c>
      <c r="N7">
        <v>59.831899999999997</v>
      </c>
      <c r="O7">
        <v>28.9026</v>
      </c>
      <c r="P7">
        <v>8.7661999999999995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17.380700000000001</v>
      </c>
      <c r="X7" t="s">
        <v>305</v>
      </c>
      <c r="Y7">
        <v>0.46800000000000003</v>
      </c>
      <c r="Z7" t="s">
        <v>306</v>
      </c>
      <c r="AA7">
        <v>0.90749999999999997</v>
      </c>
      <c r="AB7" t="s">
        <v>307</v>
      </c>
      <c r="AC7">
        <v>2.4685999999999999</v>
      </c>
      <c r="AD7">
        <v>7.4999000000000002</v>
      </c>
      <c r="AE7">
        <v>207.38570000000001</v>
      </c>
      <c r="AF7">
        <v>12</v>
      </c>
      <c r="AG7">
        <v>0</v>
      </c>
    </row>
    <row r="8" spans="1:33">
      <c r="A8" t="s">
        <v>308</v>
      </c>
      <c r="B8" s="1">
        <v>0.52430555555555558</v>
      </c>
      <c r="C8" t="s">
        <v>224</v>
      </c>
      <c r="D8" t="s">
        <v>283</v>
      </c>
      <c r="F8">
        <v>7632</v>
      </c>
      <c r="G8" t="s">
        <v>284</v>
      </c>
      <c r="H8" t="s">
        <v>231</v>
      </c>
      <c r="I8" t="s">
        <v>232</v>
      </c>
      <c r="J8" t="s">
        <v>285</v>
      </c>
      <c r="K8" t="s">
        <v>286</v>
      </c>
      <c r="L8">
        <v>5</v>
      </c>
      <c r="M8">
        <v>44.724800000000002</v>
      </c>
      <c r="N8">
        <v>45.231699999999996</v>
      </c>
      <c r="O8">
        <v>27.006</v>
      </c>
      <c r="P8">
        <v>6.1108000000000002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17.4786</v>
      </c>
      <c r="X8" t="s">
        <v>309</v>
      </c>
      <c r="Y8">
        <v>2.1488</v>
      </c>
      <c r="Z8" t="s">
        <v>310</v>
      </c>
      <c r="AA8">
        <v>0.14280000000000001</v>
      </c>
      <c r="AB8" t="s">
        <v>311</v>
      </c>
      <c r="AC8">
        <v>0.70830000000000004</v>
      </c>
      <c r="AD8">
        <v>4.5</v>
      </c>
      <c r="AE8">
        <v>164.07980000000001</v>
      </c>
      <c r="AF8">
        <v>20</v>
      </c>
      <c r="AG8">
        <v>0</v>
      </c>
    </row>
    <row r="9" spans="1:33">
      <c r="A9" t="s">
        <v>312</v>
      </c>
      <c r="B9" s="1">
        <v>0.52430555555555558</v>
      </c>
      <c r="C9" t="s">
        <v>224</v>
      </c>
      <c r="D9" t="s">
        <v>283</v>
      </c>
      <c r="F9">
        <v>7632</v>
      </c>
      <c r="G9" t="s">
        <v>284</v>
      </c>
      <c r="H9" t="s">
        <v>231</v>
      </c>
      <c r="I9" t="s">
        <v>232</v>
      </c>
      <c r="J9" t="s">
        <v>285</v>
      </c>
      <c r="K9" t="s">
        <v>286</v>
      </c>
      <c r="L9">
        <v>5</v>
      </c>
      <c r="M9">
        <v>48.135300000000001</v>
      </c>
      <c r="N9">
        <v>35.886899999999997</v>
      </c>
      <c r="O9">
        <v>16.727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14.5379</v>
      </c>
      <c r="X9" t="s">
        <v>313</v>
      </c>
      <c r="Y9">
        <v>3.1938</v>
      </c>
      <c r="Z9" t="s">
        <v>314</v>
      </c>
      <c r="AA9">
        <v>1.6979</v>
      </c>
      <c r="AB9" t="s">
        <v>315</v>
      </c>
      <c r="AC9">
        <v>1.4286000000000001</v>
      </c>
      <c r="AD9">
        <v>3.3330000000000002</v>
      </c>
      <c r="AE9">
        <v>144.7577</v>
      </c>
      <c r="AF9">
        <v>12</v>
      </c>
      <c r="AG9">
        <v>0</v>
      </c>
    </row>
    <row r="10" spans="1:33">
      <c r="A10" t="s">
        <v>316</v>
      </c>
      <c r="B10" s="1">
        <v>0.52430555555555558</v>
      </c>
      <c r="C10" t="s">
        <v>224</v>
      </c>
      <c r="D10" t="s">
        <v>283</v>
      </c>
      <c r="F10">
        <v>7632</v>
      </c>
      <c r="G10" t="s">
        <v>284</v>
      </c>
      <c r="H10" t="s">
        <v>231</v>
      </c>
      <c r="I10" t="s">
        <v>232</v>
      </c>
      <c r="J10" t="s">
        <v>285</v>
      </c>
      <c r="K10" t="s">
        <v>286</v>
      </c>
      <c r="L10">
        <v>6</v>
      </c>
      <c r="M10">
        <v>29.950700000000001</v>
      </c>
      <c r="N10">
        <v>49.145000000000003</v>
      </c>
      <c r="O10">
        <v>9.9943000000000008</v>
      </c>
      <c r="P10">
        <v>5.5937000000000001</v>
      </c>
      <c r="Q10">
        <v>3.5802999999999998</v>
      </c>
      <c r="R10">
        <v>2.1945999999999999</v>
      </c>
      <c r="S10">
        <v>2.3639000000000001</v>
      </c>
      <c r="T10">
        <v>0</v>
      </c>
      <c r="U10">
        <v>0</v>
      </c>
      <c r="V10">
        <v>0</v>
      </c>
      <c r="W10">
        <v>11.799300000000001</v>
      </c>
      <c r="X10" t="s">
        <v>317</v>
      </c>
      <c r="Y10">
        <v>1.5765</v>
      </c>
      <c r="Z10" t="s">
        <v>318</v>
      </c>
      <c r="AA10">
        <v>0</v>
      </c>
      <c r="AB10" t="s">
        <v>259</v>
      </c>
      <c r="AC10">
        <v>1.1971000000000001</v>
      </c>
      <c r="AD10">
        <v>1.2861</v>
      </c>
      <c r="AE10">
        <v>121.9768</v>
      </c>
      <c r="AF10">
        <v>33</v>
      </c>
      <c r="AG10">
        <v>0</v>
      </c>
    </row>
    <row r="11" spans="1:33">
      <c r="A11" t="s">
        <v>319</v>
      </c>
      <c r="B11" s="1">
        <v>0.52430555555555558</v>
      </c>
      <c r="C11" t="s">
        <v>224</v>
      </c>
      <c r="D11" t="s">
        <v>283</v>
      </c>
      <c r="F11">
        <v>7632</v>
      </c>
      <c r="G11" t="s">
        <v>284</v>
      </c>
      <c r="H11" t="s">
        <v>231</v>
      </c>
      <c r="I11" t="s">
        <v>232</v>
      </c>
      <c r="J11" t="s">
        <v>285</v>
      </c>
      <c r="K11" t="s">
        <v>286</v>
      </c>
      <c r="L11">
        <v>6</v>
      </c>
      <c r="M11">
        <v>42.3185</v>
      </c>
      <c r="N11">
        <v>20.4497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13.2843</v>
      </c>
      <c r="X11" t="s">
        <v>320</v>
      </c>
      <c r="Y11">
        <v>0.65759999999999996</v>
      </c>
      <c r="Z11" t="s">
        <v>321</v>
      </c>
      <c r="AA11">
        <v>6.9000000000000006E-2</v>
      </c>
      <c r="AB11" t="s">
        <v>322</v>
      </c>
      <c r="AC11">
        <v>1.8166</v>
      </c>
      <c r="AD11">
        <v>0</v>
      </c>
      <c r="AE11">
        <v>105.78189999999999</v>
      </c>
      <c r="AF11">
        <v>100</v>
      </c>
      <c r="AG11">
        <v>0</v>
      </c>
    </row>
    <row r="12" spans="1:33">
      <c r="A12" t="s">
        <v>323</v>
      </c>
      <c r="B12" s="1">
        <v>0.52430555555555558</v>
      </c>
      <c r="C12" t="s">
        <v>224</v>
      </c>
      <c r="D12" t="s">
        <v>283</v>
      </c>
      <c r="F12">
        <v>7632</v>
      </c>
      <c r="G12" t="s">
        <v>284</v>
      </c>
      <c r="H12" t="s">
        <v>231</v>
      </c>
      <c r="I12" t="s">
        <v>232</v>
      </c>
      <c r="J12" t="s">
        <v>285</v>
      </c>
      <c r="K12" t="s">
        <v>286</v>
      </c>
      <c r="L12">
        <v>6</v>
      </c>
      <c r="M12">
        <v>40.026400000000002</v>
      </c>
      <c r="N12">
        <v>25.894400000000001</v>
      </c>
      <c r="O12">
        <v>11.9566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5.7142999999999997</v>
      </c>
      <c r="X12" t="s">
        <v>324</v>
      </c>
      <c r="Y12">
        <v>8.3400000000000002E-2</v>
      </c>
      <c r="Z12" t="s">
        <v>325</v>
      </c>
      <c r="AA12">
        <v>0.1638</v>
      </c>
      <c r="AB12" t="s">
        <v>326</v>
      </c>
      <c r="AC12">
        <v>1.0002</v>
      </c>
      <c r="AD12">
        <v>3.5</v>
      </c>
      <c r="AE12">
        <v>103.375</v>
      </c>
      <c r="AF12">
        <v>66</v>
      </c>
      <c r="AG12">
        <v>0</v>
      </c>
    </row>
    <row r="13" spans="1:33">
      <c r="A13" t="s">
        <v>327</v>
      </c>
      <c r="B13" s="1">
        <v>0.52430555555555558</v>
      </c>
      <c r="C13" t="s">
        <v>224</v>
      </c>
      <c r="D13" t="s">
        <v>283</v>
      </c>
      <c r="F13">
        <v>7632</v>
      </c>
      <c r="G13" t="s">
        <v>284</v>
      </c>
      <c r="H13" t="s">
        <v>231</v>
      </c>
      <c r="I13" t="s">
        <v>232</v>
      </c>
      <c r="J13" t="s">
        <v>285</v>
      </c>
      <c r="K13" t="s">
        <v>286</v>
      </c>
      <c r="L13">
        <v>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328</v>
      </c>
      <c r="Y13">
        <v>1.173</v>
      </c>
      <c r="Z13" t="s">
        <v>306</v>
      </c>
      <c r="AA13">
        <v>0.90749999999999997</v>
      </c>
      <c r="AB13" t="s">
        <v>329</v>
      </c>
      <c r="AC13">
        <v>0.17649999999999999</v>
      </c>
      <c r="AD13">
        <v>0</v>
      </c>
      <c r="AE13">
        <v>2.2570000000000001</v>
      </c>
      <c r="AF13">
        <v>50</v>
      </c>
      <c r="AG13">
        <v>0</v>
      </c>
    </row>
    <row r="51" spans="1:33" hidden="1" outlineLevel="1">
      <c r="A51" t="str">
        <f>C2</f>
        <v>Galway</v>
      </c>
      <c r="B51">
        <f>B2</f>
        <v>0.52430555555555558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Getaway Katie Mai (IRE)</v>
      </c>
      <c r="L52" t="str">
        <f t="shared" si="0"/>
        <v>Getaway Katie Mai (IRE)</v>
      </c>
      <c r="M52" t="str">
        <f t="shared" si="0"/>
        <v>Diamond Hill (IRE)</v>
      </c>
      <c r="N52" t="str">
        <f t="shared" ref="N52:N91" si="1">INDEX($A$2:$A$20,(MATCH(LARGE(W$2:W$20,$J52),W$2:W$20,0)))</f>
        <v>Kilbarry Way (IRE)</v>
      </c>
      <c r="O52" t="str">
        <f t="shared" ref="O52:O91" si="2">INDEX($A$2:$A$20,(MATCH(LARGE(AA$2:AA$20,$J52),AA$2:AA$20,0)))</f>
        <v>Diamond Hill (IRE)</v>
      </c>
      <c r="P52" t="str">
        <f t="shared" ref="P52:P91" si="3">INDEX($A$2:$A$20,(MATCH(LARGE(Y$2:Y$20,$J52),Y$2:Y$20,0)))</f>
        <v>Diamond Hill (IRE)</v>
      </c>
      <c r="Q52" t="str">
        <f t="shared" ref="Q52:Q91" si="4">INDEX($A$2:$A$20,(MATCH(LARGE(Y$2:Y$20,$J52),Y$2:Y$20,0)))</f>
        <v>Diamond Hill (IRE)</v>
      </c>
      <c r="R52" t="str">
        <f t="shared" ref="R52:R91" si="5">INDEX($A$2:$A$20,(MATCH(LARGE(AD$2:AD$20,$J52),AD$2:AD$20,0)))</f>
        <v>Tintangle (IRE)</v>
      </c>
      <c r="S52" t="str">
        <f t="shared" ref="S52:S80" si="6">A2</f>
        <v>Getaway Katie Mai (IRE)</v>
      </c>
      <c r="V52">
        <f t="shared" ref="V52:V80" si="7">SUM(Y52:AF52)</f>
        <v>59</v>
      </c>
      <c r="W52">
        <f t="shared" ref="W52:W80" si="8">V52-AG2</f>
        <v>59</v>
      </c>
      <c r="X52">
        <f t="shared" ref="X52:X60" si="9">IF(ISNA(W52),"",W52)</f>
        <v>59</v>
      </c>
      <c r="Y52">
        <f t="shared" ref="Y52:AA80" si="10">(($H$63+1)-(RANK(M2,M$2:M$30)))</f>
        <v>12</v>
      </c>
      <c r="Z52">
        <f t="shared" si="10"/>
        <v>12</v>
      </c>
      <c r="AA52">
        <f t="shared" si="10"/>
        <v>6</v>
      </c>
      <c r="AB52">
        <f t="shared" ref="AB52:AB80" si="11">(($H$63+1)-(RANK(W2,W$2:W$30)))</f>
        <v>3</v>
      </c>
      <c r="AC52">
        <f t="shared" ref="AC52:AC80" si="12">(($H$63+1)-(RANK(Y2,Y$2:Y$30)))</f>
        <v>7</v>
      </c>
      <c r="AD52">
        <f t="shared" ref="AD52:AD80" si="13">(($H$63+1)-(RANK(AA2,AA$2:AA$30)))</f>
        <v>3</v>
      </c>
      <c r="AE52">
        <f t="shared" ref="AE52:AF80" si="14">(($H$63+1)-(RANK(AC2,AC$2:AC$30)))</f>
        <v>5</v>
      </c>
      <c r="AF52">
        <f t="shared" si="14"/>
        <v>11</v>
      </c>
      <c r="AG52" t="str">
        <f>INDEX(S52:S92, MATCH(LARGE(X52:X92, 1),X52:X92, 0))</f>
        <v>Diamond Hill (IRE)</v>
      </c>
    </row>
    <row r="53" spans="1:33" hidden="1" outlineLevel="1">
      <c r="A53" t="s">
        <v>43</v>
      </c>
      <c r="B53" t="str">
        <f>A2</f>
        <v>Getaway Katie Mai (IRE)</v>
      </c>
      <c r="C53">
        <f>AE2</f>
        <v>353.61739999999998</v>
      </c>
      <c r="D53">
        <f>AG2</f>
        <v>0</v>
      </c>
      <c r="E53">
        <f>C53-D53</f>
        <v>353.61739999999998</v>
      </c>
      <c r="F53">
        <f>SUMIF(B53:B61, B53, G53:G61)</f>
        <v>0.60250558557745826</v>
      </c>
      <c r="G53">
        <f>(1/C53)*(C53-C54)</f>
        <v>0.1855400780617695</v>
      </c>
      <c r="H53">
        <f>AF2</f>
        <v>1.25</v>
      </c>
      <c r="J53">
        <v>2</v>
      </c>
      <c r="K53" t="str">
        <f t="shared" si="0"/>
        <v>Song Of The Sky</v>
      </c>
      <c r="L53" t="str">
        <f t="shared" si="0"/>
        <v>Tintangle (IRE)</v>
      </c>
      <c r="M53" t="str">
        <f t="shared" si="0"/>
        <v>Song Of The Sky</v>
      </c>
      <c r="N53" t="str">
        <f t="shared" si="1"/>
        <v>Song Of The Sky</v>
      </c>
      <c r="O53" t="str">
        <f t="shared" si="2"/>
        <v>Song Of The Sky</v>
      </c>
      <c r="P53" t="str">
        <f t="shared" si="3"/>
        <v>Western Victory (IRE)</v>
      </c>
      <c r="Q53" t="str">
        <f t="shared" si="4"/>
        <v>Western Victory (IRE)</v>
      </c>
      <c r="R53" t="str">
        <f t="shared" si="5"/>
        <v>Getaway Katie Mai (IRE)</v>
      </c>
      <c r="S53" t="str">
        <f t="shared" si="6"/>
        <v>Tintangle (IRE)</v>
      </c>
      <c r="V53">
        <f t="shared" si="7"/>
        <v>71</v>
      </c>
      <c r="W53">
        <f t="shared" si="8"/>
        <v>71</v>
      </c>
      <c r="X53">
        <f t="shared" si="9"/>
        <v>71</v>
      </c>
      <c r="Y53">
        <f t="shared" si="10"/>
        <v>10</v>
      </c>
      <c r="Z53">
        <f t="shared" si="10"/>
        <v>11</v>
      </c>
      <c r="AA53">
        <f t="shared" si="10"/>
        <v>8</v>
      </c>
      <c r="AB53">
        <f t="shared" si="11"/>
        <v>7</v>
      </c>
      <c r="AC53">
        <f t="shared" si="12"/>
        <v>10</v>
      </c>
      <c r="AD53">
        <f t="shared" si="13"/>
        <v>10</v>
      </c>
      <c r="AE53">
        <f t="shared" si="14"/>
        <v>3</v>
      </c>
      <c r="AF53">
        <f t="shared" si="14"/>
        <v>12</v>
      </c>
    </row>
    <row r="54" spans="1:33" hidden="1" outlineLevel="1">
      <c r="A54" t="s">
        <v>44</v>
      </c>
      <c r="B54" t="str">
        <f>A3</f>
        <v>Tintangle (IRE)</v>
      </c>
      <c r="C54">
        <f>AE3</f>
        <v>288.00720000000001</v>
      </c>
      <c r="D54">
        <f>AG3</f>
        <v>0</v>
      </c>
      <c r="E54">
        <f t="shared" ref="E54:E55" si="15">C54-D54</f>
        <v>288.00720000000001</v>
      </c>
      <c r="F54">
        <f ca="1">SUMIF(B53:B64, B54, G53:G61)</f>
        <v>3.9699524333503704E-2</v>
      </c>
      <c r="H54">
        <f>AF3</f>
        <v>3</v>
      </c>
      <c r="J54">
        <v>3</v>
      </c>
      <c r="K54" t="str">
        <f t="shared" si="0"/>
        <v>Tintangle (IRE)</v>
      </c>
      <c r="L54" t="str">
        <f t="shared" si="0"/>
        <v>Moskovite (IRE)</v>
      </c>
      <c r="M54" t="str">
        <f t="shared" si="0"/>
        <v>Kilbarry Way (IRE)</v>
      </c>
      <c r="N54" t="str">
        <f t="shared" si="1"/>
        <v>Diamond Hill (IRE)</v>
      </c>
      <c r="O54" t="str">
        <f t="shared" si="2"/>
        <v>Tintangle (IRE)</v>
      </c>
      <c r="P54" t="str">
        <f t="shared" si="3"/>
        <v>Tintangle (IRE)</v>
      </c>
      <c r="Q54" t="str">
        <f t="shared" si="4"/>
        <v>Tintangle (IRE)</v>
      </c>
      <c r="R54" t="str">
        <f t="shared" si="5"/>
        <v>Song Of The Sky</v>
      </c>
      <c r="S54" t="str">
        <f t="shared" si="6"/>
        <v>Song Of The Sky</v>
      </c>
      <c r="V54">
        <f t="shared" si="7"/>
        <v>77</v>
      </c>
      <c r="W54">
        <f t="shared" si="8"/>
        <v>77</v>
      </c>
      <c r="X54">
        <f t="shared" si="9"/>
        <v>77</v>
      </c>
      <c r="Y54">
        <f t="shared" si="10"/>
        <v>11</v>
      </c>
      <c r="Z54">
        <f t="shared" si="10"/>
        <v>8</v>
      </c>
      <c r="AA54">
        <f t="shared" si="10"/>
        <v>11</v>
      </c>
      <c r="AB54">
        <f t="shared" si="11"/>
        <v>11</v>
      </c>
      <c r="AC54">
        <f t="shared" si="12"/>
        <v>4</v>
      </c>
      <c r="AD54">
        <f t="shared" si="13"/>
        <v>11</v>
      </c>
      <c r="AE54">
        <f t="shared" si="14"/>
        <v>11</v>
      </c>
      <c r="AF54">
        <f t="shared" si="14"/>
        <v>10</v>
      </c>
    </row>
    <row r="55" spans="1:33" hidden="1" outlineLevel="1">
      <c r="A55" t="s">
        <v>45</v>
      </c>
      <c r="B55" t="str">
        <f>A4</f>
        <v>Song Of The Sky</v>
      </c>
      <c r="C55">
        <f>AE4</f>
        <v>263.82729999999998</v>
      </c>
      <c r="D55">
        <f>AG4</f>
        <v>0</v>
      </c>
      <c r="E55">
        <f t="shared" si="15"/>
        <v>263.82729999999998</v>
      </c>
      <c r="F55">
        <f ca="1">SUMIF(B53:B64, B55, G53:G61)</f>
        <v>0</v>
      </c>
      <c r="H55">
        <f>AF4</f>
        <v>10</v>
      </c>
      <c r="J55">
        <v>4</v>
      </c>
      <c r="K55" t="str">
        <f t="shared" si="0"/>
        <v>Kilbarry Way (IRE)</v>
      </c>
      <c r="L55" t="str">
        <f t="shared" si="0"/>
        <v>Diamond Hill (IRE)</v>
      </c>
      <c r="M55" t="str">
        <f t="shared" si="0"/>
        <v>Moskovite (IRE)</v>
      </c>
      <c r="N55" t="str">
        <f t="shared" si="1"/>
        <v>Shestherightone (IRE)</v>
      </c>
      <c r="O55" t="str">
        <f t="shared" si="2"/>
        <v>Western Victory (IRE)</v>
      </c>
      <c r="P55" t="str">
        <f t="shared" si="3"/>
        <v>Shestherightone (IRE)</v>
      </c>
      <c r="Q55" t="str">
        <f t="shared" si="4"/>
        <v>Shestherightone (IRE)</v>
      </c>
      <c r="R55" t="str">
        <f t="shared" si="5"/>
        <v>Diamond Hill (IRE)</v>
      </c>
      <c r="S55" t="str">
        <f t="shared" si="6"/>
        <v>Kilbarry Way (IRE)</v>
      </c>
      <c r="V55">
        <f t="shared" si="7"/>
        <v>67</v>
      </c>
      <c r="W55">
        <f t="shared" si="8"/>
        <v>67</v>
      </c>
      <c r="X55">
        <f t="shared" si="9"/>
        <v>67</v>
      </c>
      <c r="Y55">
        <f t="shared" si="10"/>
        <v>9</v>
      </c>
      <c r="Z55">
        <f t="shared" si="10"/>
        <v>7</v>
      </c>
      <c r="AA55">
        <f t="shared" si="10"/>
        <v>10</v>
      </c>
      <c r="AB55">
        <f t="shared" si="11"/>
        <v>12</v>
      </c>
      <c r="AC55">
        <f t="shared" si="12"/>
        <v>8</v>
      </c>
      <c r="AD55">
        <f t="shared" si="13"/>
        <v>8</v>
      </c>
      <c r="AE55">
        <f t="shared" si="14"/>
        <v>5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Getaway Katie Mai (IRE)</v>
      </c>
      <c r="C56">
        <f>LARGE(M$2:M$20, D56)</f>
        <v>160.25810000000001</v>
      </c>
      <c r="D56">
        <v>1</v>
      </c>
      <c r="E56">
        <f>LARGE(M$2:M$20, F56)</f>
        <v>93.436000000000007</v>
      </c>
      <c r="F56">
        <v>2</v>
      </c>
      <c r="G56">
        <f t="shared" ref="G56:G61" si="16">IF(C56&gt;0, (1/C56)*(C56-E56), 0.1)</f>
        <v>0.41696550751568873</v>
      </c>
      <c r="H56">
        <f t="shared" ref="H56:H61" si="17">INDEX(AF$2:AF$20,MATCH(B56,A$2:A$20,0))</f>
        <v>1.25</v>
      </c>
      <c r="J56">
        <v>5</v>
      </c>
      <c r="K56" t="str">
        <f t="shared" si="0"/>
        <v>Diamond Hill (IRE)</v>
      </c>
      <c r="L56" t="str">
        <f t="shared" si="0"/>
        <v>Song Of The Sky</v>
      </c>
      <c r="M56" t="str">
        <f t="shared" si="0"/>
        <v>Tintangle (IRE)</v>
      </c>
      <c r="N56" t="str">
        <f t="shared" si="1"/>
        <v>Moskovite (IRE)</v>
      </c>
      <c r="O56" t="str">
        <f t="shared" si="2"/>
        <v>Kilbarry Way (IRE)</v>
      </c>
      <c r="P56" t="str">
        <f t="shared" si="3"/>
        <v>Kilbarry Way (IRE)</v>
      </c>
      <c r="Q56" t="str">
        <f t="shared" si="4"/>
        <v>Kilbarry Way (IRE)</v>
      </c>
      <c r="R56" t="str">
        <f t="shared" si="5"/>
        <v>Kilbarry Way (IRE)</v>
      </c>
      <c r="S56" t="str">
        <f t="shared" si="6"/>
        <v>Diamond Hill (IRE)</v>
      </c>
      <c r="V56">
        <f t="shared" si="7"/>
        <v>78</v>
      </c>
      <c r="W56">
        <f t="shared" si="8"/>
        <v>78</v>
      </c>
      <c r="X56">
        <f t="shared" si="9"/>
        <v>78</v>
      </c>
      <c r="Y56">
        <f t="shared" si="10"/>
        <v>8</v>
      </c>
      <c r="Z56">
        <f t="shared" si="10"/>
        <v>9</v>
      </c>
      <c r="AA56">
        <f t="shared" si="10"/>
        <v>12</v>
      </c>
      <c r="AB56">
        <f t="shared" si="11"/>
        <v>10</v>
      </c>
      <c r="AC56">
        <f t="shared" si="12"/>
        <v>12</v>
      </c>
      <c r="AD56">
        <f t="shared" si="13"/>
        <v>12</v>
      </c>
      <c r="AE56">
        <f t="shared" si="14"/>
        <v>6</v>
      </c>
      <c r="AF56">
        <f t="shared" si="14"/>
        <v>9</v>
      </c>
    </row>
    <row r="57" spans="1:33" hidden="1" outlineLevel="1">
      <c r="A57" t="s">
        <v>25</v>
      </c>
      <c r="B57" t="str">
        <f>INDEX(A$2:A$20,MATCH(C57,W$2:W$20,0))</f>
        <v>Kilbarry Way (IRE)</v>
      </c>
      <c r="C57">
        <f>LARGE(W$2:W$20, D57)</f>
        <v>27.6386</v>
      </c>
      <c r="D57">
        <v>1</v>
      </c>
      <c r="E57">
        <f>LARGE(W$2:W$20, F57)</f>
        <v>22.7514</v>
      </c>
      <c r="F57">
        <v>2</v>
      </c>
      <c r="G57">
        <f t="shared" si="16"/>
        <v>0.17682516480574267</v>
      </c>
      <c r="H57">
        <f t="shared" si="17"/>
        <v>8</v>
      </c>
      <c r="J57">
        <v>6</v>
      </c>
      <c r="K57" t="str">
        <f t="shared" si="0"/>
        <v>Moskovite (IRE)</v>
      </c>
      <c r="L57" t="str">
        <f t="shared" si="0"/>
        <v>Kilbarry Way (IRE)</v>
      </c>
      <c r="M57" t="str">
        <f t="shared" si="0"/>
        <v>Shestherightone (IRE)</v>
      </c>
      <c r="N57" t="str">
        <f t="shared" si="1"/>
        <v>Tintangle (IRE)</v>
      </c>
      <c r="O57" t="str">
        <f t="shared" si="2"/>
        <v>Moskovite (IRE)</v>
      </c>
      <c r="P57" t="str">
        <f t="shared" si="3"/>
        <v>Getaway Katie Mai (IRE)</v>
      </c>
      <c r="Q57" t="str">
        <f t="shared" si="4"/>
        <v>Getaway Katie Mai (IRE)</v>
      </c>
      <c r="R57" t="str">
        <f t="shared" si="5"/>
        <v>Moskovite (IRE)</v>
      </c>
      <c r="S57" t="str">
        <f t="shared" si="6"/>
        <v>Moskovite (IRE)</v>
      </c>
      <c r="V57">
        <f t="shared" si="7"/>
        <v>62</v>
      </c>
      <c r="W57">
        <f t="shared" si="8"/>
        <v>62</v>
      </c>
      <c r="X57">
        <f t="shared" si="9"/>
        <v>62</v>
      </c>
      <c r="Y57">
        <f t="shared" si="10"/>
        <v>7</v>
      </c>
      <c r="Z57">
        <f t="shared" si="10"/>
        <v>10</v>
      </c>
      <c r="AA57">
        <f t="shared" si="10"/>
        <v>9</v>
      </c>
      <c r="AB57">
        <f t="shared" si="11"/>
        <v>8</v>
      </c>
      <c r="AC57">
        <f t="shared" si="12"/>
        <v>2</v>
      </c>
      <c r="AD57">
        <f t="shared" si="13"/>
        <v>7</v>
      </c>
      <c r="AE57">
        <f t="shared" si="14"/>
        <v>12</v>
      </c>
      <c r="AF57">
        <f t="shared" si="14"/>
        <v>7</v>
      </c>
    </row>
    <row r="58" spans="1:33" hidden="1" outlineLevel="1">
      <c r="A58" t="s">
        <v>28</v>
      </c>
      <c r="B58" t="str">
        <f>INDEX(A$2:A$20,MATCH(C58,AA$2:AA$20,0))</f>
        <v>Diamond Hill (IRE)</v>
      </c>
      <c r="C58">
        <f>LARGE(AA$2:AA$20, D58)</f>
        <v>4.6473000000000004</v>
      </c>
      <c r="D58">
        <v>1</v>
      </c>
      <c r="E58">
        <f>LARGE(AA$2:AA$20, F58)</f>
        <v>3.4805000000000001</v>
      </c>
      <c r="F58">
        <v>2</v>
      </c>
      <c r="G58">
        <f t="shared" si="16"/>
        <v>0.25107051406192848</v>
      </c>
      <c r="H58">
        <f t="shared" si="17"/>
        <v>7</v>
      </c>
      <c r="J58">
        <v>7</v>
      </c>
      <c r="K58" t="str">
        <f t="shared" si="0"/>
        <v>Western Victory (IRE)</v>
      </c>
      <c r="L58" t="str">
        <f t="shared" si="0"/>
        <v>Stucker Hill (IRE)</v>
      </c>
      <c r="M58" t="str">
        <f t="shared" si="0"/>
        <v>Getaway Katie Mai (IRE)</v>
      </c>
      <c r="N58" t="str">
        <f t="shared" si="1"/>
        <v>Western Victory (IRE)</v>
      </c>
      <c r="O58" t="str">
        <f t="shared" si="2"/>
        <v>Moskovite (IRE)</v>
      </c>
      <c r="P58" t="str">
        <f t="shared" si="3"/>
        <v>Stucker Hill (IRE)</v>
      </c>
      <c r="Q58" t="str">
        <f t="shared" si="4"/>
        <v>Stucker Hill (IRE)</v>
      </c>
      <c r="R58" t="str">
        <f t="shared" si="5"/>
        <v>Shestherightone (IRE)</v>
      </c>
      <c r="S58" t="str">
        <f t="shared" si="6"/>
        <v>Shestherightone (IRE)</v>
      </c>
      <c r="V58">
        <f t="shared" si="7"/>
        <v>47</v>
      </c>
      <c r="W58">
        <f t="shared" si="8"/>
        <v>47</v>
      </c>
      <c r="X58">
        <f t="shared" si="9"/>
        <v>47</v>
      </c>
      <c r="Y58">
        <f t="shared" si="10"/>
        <v>5</v>
      </c>
      <c r="Z58">
        <f t="shared" si="10"/>
        <v>5</v>
      </c>
      <c r="AA58">
        <f t="shared" si="10"/>
        <v>7</v>
      </c>
      <c r="AB58">
        <f t="shared" si="11"/>
        <v>9</v>
      </c>
      <c r="AC58">
        <f t="shared" si="12"/>
        <v>9</v>
      </c>
      <c r="AD58">
        <f t="shared" si="13"/>
        <v>4</v>
      </c>
      <c r="AE58">
        <f t="shared" si="14"/>
        <v>2</v>
      </c>
      <c r="AF58">
        <f t="shared" si="14"/>
        <v>6</v>
      </c>
    </row>
    <row r="59" spans="1:33" hidden="1" outlineLevel="1">
      <c r="A59" t="s">
        <v>30</v>
      </c>
      <c r="B59" t="str">
        <f>INDEX(A$2:A$20,MATCH(C59,AC$2:AC$20,0))</f>
        <v>Moskovite (IRE)</v>
      </c>
      <c r="C59">
        <f>LARGE(AC$2:AC$20, D59)</f>
        <v>2.4685999999999999</v>
      </c>
      <c r="D59">
        <v>1</v>
      </c>
      <c r="E59">
        <f>LARGE(AC$2:AC$20, F59)</f>
        <v>2.1598000000000002</v>
      </c>
      <c r="F59">
        <v>2</v>
      </c>
      <c r="G59">
        <f t="shared" si="16"/>
        <v>0.12509114477841682</v>
      </c>
      <c r="H59">
        <f t="shared" si="17"/>
        <v>12</v>
      </c>
      <c r="J59">
        <v>8</v>
      </c>
      <c r="K59" t="str">
        <f t="shared" si="0"/>
        <v>Shestherightone (IRE)</v>
      </c>
      <c r="L59" t="str">
        <f t="shared" si="0"/>
        <v>Shestherightone (IRE)</v>
      </c>
      <c r="M59" t="str">
        <f t="shared" si="0"/>
        <v>Western Victory (IRE)</v>
      </c>
      <c r="N59" t="str">
        <f t="shared" si="1"/>
        <v>Knockatoo Hill (IRE)</v>
      </c>
      <c r="O59" t="str">
        <f t="shared" si="2"/>
        <v>Ask Dee (IRE)</v>
      </c>
      <c r="P59" t="str">
        <f t="shared" si="3"/>
        <v>Lady Writer (IRE)</v>
      </c>
      <c r="Q59" t="str">
        <f t="shared" si="4"/>
        <v>Lady Writer (IRE)</v>
      </c>
      <c r="R59" t="str">
        <f t="shared" si="5"/>
        <v>Ask Dee (IRE)</v>
      </c>
      <c r="S59" t="str">
        <f t="shared" si="6"/>
        <v>Western Victory (IRE)</v>
      </c>
      <c r="V59">
        <f t="shared" si="7"/>
        <v>54</v>
      </c>
      <c r="W59">
        <f t="shared" si="8"/>
        <v>54</v>
      </c>
      <c r="X59">
        <f t="shared" si="9"/>
        <v>54</v>
      </c>
      <c r="Y59">
        <f t="shared" si="10"/>
        <v>6</v>
      </c>
      <c r="Z59">
        <f t="shared" si="10"/>
        <v>4</v>
      </c>
      <c r="AA59">
        <f t="shared" si="10"/>
        <v>5</v>
      </c>
      <c r="AB59">
        <f t="shared" si="11"/>
        <v>6</v>
      </c>
      <c r="AC59">
        <f t="shared" si="12"/>
        <v>11</v>
      </c>
      <c r="AD59">
        <f t="shared" si="13"/>
        <v>9</v>
      </c>
      <c r="AE59">
        <f t="shared" si="14"/>
        <v>9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Diamond Hill (IRE)</v>
      </c>
      <c r="C60">
        <f>LARGE(Y$2:Y$20, D60)</f>
        <v>3.7357999999999998</v>
      </c>
      <c r="D60">
        <v>1</v>
      </c>
      <c r="E60">
        <f>LARGE(Y$2:Y$20, F60)</f>
        <v>3.1938</v>
      </c>
      <c r="F60">
        <v>2</v>
      </c>
      <c r="G60">
        <f t="shared" si="16"/>
        <v>0.14508271320734512</v>
      </c>
      <c r="H60">
        <f t="shared" si="17"/>
        <v>7</v>
      </c>
      <c r="J60">
        <v>9</v>
      </c>
      <c r="K60" t="str">
        <f t="shared" si="0"/>
        <v>Knockatoo Hill (IRE)</v>
      </c>
      <c r="L60" t="str">
        <f t="shared" si="0"/>
        <v>Western Victory (IRE)</v>
      </c>
      <c r="M60" t="str">
        <f t="shared" si="0"/>
        <v>Ask Dee (IRE)</v>
      </c>
      <c r="N60" t="str">
        <f t="shared" si="1"/>
        <v>Stucker Hill (IRE)</v>
      </c>
      <c r="O60" t="str">
        <f t="shared" si="2"/>
        <v>Shestherightone (IRE)</v>
      </c>
      <c r="P60" t="str">
        <f t="shared" si="3"/>
        <v>Song Of The Sky</v>
      </c>
      <c r="Q60" t="str">
        <f t="shared" si="4"/>
        <v>Song Of The Sky</v>
      </c>
      <c r="R60" t="str">
        <f t="shared" si="5"/>
        <v>Western Victory (IRE)</v>
      </c>
      <c r="S60" t="str">
        <f t="shared" si="6"/>
        <v>Stucker Hill (IRE)</v>
      </c>
      <c r="V60">
        <f t="shared" si="7"/>
        <v>33</v>
      </c>
      <c r="W60">
        <f t="shared" si="8"/>
        <v>33</v>
      </c>
      <c r="X60">
        <f t="shared" si="9"/>
        <v>33</v>
      </c>
      <c r="Y60">
        <f t="shared" si="10"/>
        <v>2</v>
      </c>
      <c r="Z60">
        <f t="shared" si="10"/>
        <v>6</v>
      </c>
      <c r="AA60">
        <f t="shared" si="10"/>
        <v>3</v>
      </c>
      <c r="AB60">
        <f t="shared" si="11"/>
        <v>4</v>
      </c>
      <c r="AC60">
        <f t="shared" si="12"/>
        <v>6</v>
      </c>
      <c r="AD60">
        <f t="shared" si="13"/>
        <v>1</v>
      </c>
      <c r="AE60">
        <f t="shared" si="14"/>
        <v>8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Tintangle (IRE)</v>
      </c>
      <c r="C61">
        <f>LARGE(AD$2:AD$20, D61)</f>
        <v>23.083400000000001</v>
      </c>
      <c r="D61">
        <v>1</v>
      </c>
      <c r="E61">
        <f>LARGE(AD$2:AD$20, F61)</f>
        <v>22.167000000000002</v>
      </c>
      <c r="F61">
        <v>2</v>
      </c>
      <c r="G61">
        <f t="shared" si="16"/>
        <v>3.9699524333503704E-2</v>
      </c>
      <c r="H61">
        <f t="shared" si="17"/>
        <v>3</v>
      </c>
      <c r="J61">
        <v>10</v>
      </c>
      <c r="K61" t="str">
        <f t="shared" si="0"/>
        <v>Ask Dee (IRE)</v>
      </c>
      <c r="L61" t="str">
        <f t="shared" si="0"/>
        <v>Ask Dee (IRE)</v>
      </c>
      <c r="M61" t="str">
        <f t="shared" si="0"/>
        <v>Stucker Hill (IRE)</v>
      </c>
      <c r="N61" t="str">
        <f t="shared" si="1"/>
        <v>Getaway Katie Mai (IRE)</v>
      </c>
      <c r="O61" t="str">
        <f t="shared" si="2"/>
        <v>Getaway Katie Mai (IRE)</v>
      </c>
      <c r="P61" t="str">
        <f t="shared" si="3"/>
        <v>Knockatoo Hill (IRE)</v>
      </c>
      <c r="Q61" t="str">
        <f t="shared" si="4"/>
        <v>Knockatoo Hill (IRE)</v>
      </c>
      <c r="R61" t="str">
        <f t="shared" si="5"/>
        <v>Stucker Hill (IRE)</v>
      </c>
      <c r="S61" t="str">
        <f t="shared" si="6"/>
        <v>Knockatoo Hill (IRE)</v>
      </c>
      <c r="V61">
        <f t="shared" si="7"/>
        <v>30</v>
      </c>
      <c r="W61">
        <f t="shared" si="8"/>
        <v>30</v>
      </c>
      <c r="X61">
        <f>IF(ISNA(W61),"",W61)</f>
        <v>30</v>
      </c>
      <c r="Y61">
        <f t="shared" si="10"/>
        <v>4</v>
      </c>
      <c r="Z61">
        <f t="shared" si="10"/>
        <v>2</v>
      </c>
      <c r="AA61">
        <f t="shared" si="10"/>
        <v>2</v>
      </c>
      <c r="AB61">
        <f t="shared" si="11"/>
        <v>5</v>
      </c>
      <c r="AC61">
        <f t="shared" si="12"/>
        <v>3</v>
      </c>
      <c r="AD61">
        <f t="shared" si="13"/>
        <v>2</v>
      </c>
      <c r="AE61">
        <f t="shared" si="14"/>
        <v>10</v>
      </c>
      <c r="AF61">
        <f t="shared" si="14"/>
        <v>2</v>
      </c>
    </row>
    <row r="62" spans="1:33" hidden="1" outlineLevel="1">
      <c r="A62" t="s">
        <v>116</v>
      </c>
      <c r="B62" t="str">
        <f>IF(OR(D2="5f ", D2="6f ", D2="7f ", D2="1m "), B57, IF(J2="2yo", B59, B53))</f>
        <v>Getaway Katie Mai (IRE)</v>
      </c>
      <c r="J62">
        <v>11</v>
      </c>
      <c r="K62" t="str">
        <f t="shared" si="0"/>
        <v>Stucker Hill (IRE)</v>
      </c>
      <c r="L62" t="str">
        <f t="shared" si="0"/>
        <v>Knockatoo Hill (IRE)</v>
      </c>
      <c r="M62" t="str">
        <f t="shared" si="0"/>
        <v>Knockatoo Hill (IRE)</v>
      </c>
      <c r="N62" t="str">
        <f t="shared" si="1"/>
        <v>Ask Dee (IRE)</v>
      </c>
      <c r="O62" t="str">
        <f t="shared" si="2"/>
        <v>Knockatoo Hill (IRE)</v>
      </c>
      <c r="P62" t="str">
        <f t="shared" si="3"/>
        <v>Moskovite (IRE)</v>
      </c>
      <c r="Q62" t="str">
        <f t="shared" si="4"/>
        <v>Moskovite (IRE)</v>
      </c>
      <c r="R62" t="str">
        <f t="shared" si="5"/>
        <v>Knockatoo Hill (IRE)</v>
      </c>
      <c r="S62" t="str">
        <f t="shared" si="6"/>
        <v>Ask Dee (IRE)</v>
      </c>
      <c r="V62">
        <f t="shared" si="7"/>
        <v>30</v>
      </c>
      <c r="W62">
        <f t="shared" si="8"/>
        <v>30</v>
      </c>
      <c r="X62">
        <f t="shared" ref="X62:X80" si="18">IF(ISNA(W62),"",W62)</f>
        <v>30</v>
      </c>
      <c r="Y62">
        <f t="shared" si="10"/>
        <v>3</v>
      </c>
      <c r="Z62">
        <f t="shared" si="10"/>
        <v>3</v>
      </c>
      <c r="AA62">
        <f t="shared" si="10"/>
        <v>4</v>
      </c>
      <c r="AB62">
        <f t="shared" si="11"/>
        <v>2</v>
      </c>
      <c r="AC62">
        <f t="shared" si="12"/>
        <v>1</v>
      </c>
      <c r="AD62">
        <f t="shared" si="13"/>
        <v>5</v>
      </c>
      <c r="AE62">
        <f t="shared" si="14"/>
        <v>7</v>
      </c>
      <c r="AF62">
        <f t="shared" si="14"/>
        <v>5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Getaway Katie Mai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12</v>
      </c>
      <c r="J63">
        <v>12</v>
      </c>
      <c r="K63" t="str">
        <f t="shared" si="0"/>
        <v>Lady Writer (IRE)</v>
      </c>
      <c r="L63" t="str">
        <f t="shared" si="0"/>
        <v>Lady Writer (IRE)</v>
      </c>
      <c r="M63" t="str">
        <f t="shared" si="0"/>
        <v>Knockatoo Hill (IRE)</v>
      </c>
      <c r="N63" t="str">
        <f t="shared" si="1"/>
        <v>Lady Writer (IRE)</v>
      </c>
      <c r="O63" t="str">
        <f t="shared" si="2"/>
        <v>Stucker Hill (IRE)</v>
      </c>
      <c r="P63" t="str">
        <f t="shared" si="3"/>
        <v>Ask Dee (IRE)</v>
      </c>
      <c r="Q63" t="str">
        <f t="shared" si="4"/>
        <v>Ask Dee (IRE)</v>
      </c>
      <c r="R63" t="str">
        <f t="shared" si="5"/>
        <v>Knockatoo Hill (IRE)</v>
      </c>
      <c r="S63" t="str">
        <f t="shared" si="6"/>
        <v>Lady Writer (IRE)</v>
      </c>
      <c r="V63">
        <f t="shared" si="7"/>
        <v>20</v>
      </c>
      <c r="W63">
        <f t="shared" si="8"/>
        <v>20</v>
      </c>
      <c r="X63">
        <f t="shared" si="18"/>
        <v>20</v>
      </c>
      <c r="Y63">
        <f t="shared" si="10"/>
        <v>1</v>
      </c>
      <c r="Z63">
        <f t="shared" si="10"/>
        <v>1</v>
      </c>
      <c r="AA63">
        <f t="shared" si="10"/>
        <v>2</v>
      </c>
      <c r="AB63">
        <f t="shared" si="11"/>
        <v>1</v>
      </c>
      <c r="AC63">
        <f t="shared" si="12"/>
        <v>5</v>
      </c>
      <c r="AD63">
        <f t="shared" si="13"/>
        <v>7</v>
      </c>
      <c r="AE63">
        <f t="shared" si="14"/>
        <v>1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Getaway Katie Mai (IRE)</v>
      </c>
      <c r="C64">
        <f>INDEX(AF$2:AF$20,MATCH(B64,A$2:A$20,0))</f>
        <v>1.25</v>
      </c>
      <c r="D64">
        <v>1</v>
      </c>
      <c r="E64">
        <f>SUMIF(B53:B61, B64, G53:G61)</f>
        <v>0.60250558557745826</v>
      </c>
      <c r="F64">
        <v>0</v>
      </c>
      <c r="G64" t="str">
        <f>K2</f>
        <v>GoBus.ie Mares Maiden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1</v>
      </c>
      <c r="Z64">
        <f t="shared" si="10"/>
        <v>1</v>
      </c>
      <c r="AA64">
        <f t="shared" si="10"/>
        <v>2</v>
      </c>
      <c r="AB64">
        <f t="shared" si="11"/>
        <v>1</v>
      </c>
      <c r="AC64" t="e">
        <f t="shared" si="12"/>
        <v>#N/A</v>
      </c>
      <c r="AD64">
        <f t="shared" si="13"/>
        <v>1</v>
      </c>
      <c r="AE64" t="e">
        <f t="shared" si="14"/>
        <v>#N/A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 </v>
      </c>
      <c r="H65">
        <f>LARGE(G58:G60, 1)</f>
        <v>0.25107051406192848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1</v>
      </c>
      <c r="Z65">
        <f t="shared" si="10"/>
        <v>1</v>
      </c>
      <c r="AA65">
        <f t="shared" si="10"/>
        <v>2</v>
      </c>
      <c r="AB65">
        <f t="shared" si="11"/>
        <v>1</v>
      </c>
      <c r="AC65" t="e">
        <f t="shared" si="12"/>
        <v>#N/A</v>
      </c>
      <c r="AD65">
        <f t="shared" si="13"/>
        <v>1</v>
      </c>
      <c r="AE65" t="e">
        <f t="shared" si="14"/>
        <v>#N/A</v>
      </c>
      <c r="AF65">
        <f t="shared" si="14"/>
        <v>2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2</v>
      </c>
      <c r="G66">
        <f>F2</f>
        <v>7632</v>
      </c>
      <c r="H66">
        <f ca="1">LARGE(F53:F55, 1)</f>
        <v>0.60250558557745826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1</v>
      </c>
      <c r="Z66">
        <f t="shared" si="10"/>
        <v>1</v>
      </c>
      <c r="AA66">
        <f t="shared" si="10"/>
        <v>2</v>
      </c>
      <c r="AB66">
        <f t="shared" si="11"/>
        <v>1</v>
      </c>
      <c r="AC66" t="e">
        <f t="shared" si="12"/>
        <v>#N/A</v>
      </c>
      <c r="AD66">
        <f t="shared" si="13"/>
        <v>1</v>
      </c>
      <c r="AE66" t="e">
        <f t="shared" si="14"/>
        <v>#N/A</v>
      </c>
      <c r="AF66">
        <f t="shared" si="14"/>
        <v>2</v>
      </c>
    </row>
    <row r="67" spans="1:32" hidden="1" outlineLevel="1">
      <c r="A67" t="s">
        <v>67</v>
      </c>
      <c r="B67" t="str">
        <f ca="1">H67</f>
        <v>Getaway Katie Mai (IRE)</v>
      </c>
      <c r="F67">
        <f>IF(H63&lt;11, F66+1, F66)</f>
        <v>2</v>
      </c>
      <c r="G67" t="str">
        <f>G2</f>
        <v>Yielding</v>
      </c>
      <c r="H67" t="str">
        <f ca="1">INDEX(B53:B55,MATCH(H66,F53:F55,0))</f>
        <v>Getaway Katie Mai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1</v>
      </c>
      <c r="Z67">
        <f t="shared" si="10"/>
        <v>1</v>
      </c>
      <c r="AA67">
        <f t="shared" si="10"/>
        <v>2</v>
      </c>
      <c r="AB67">
        <f t="shared" si="11"/>
        <v>1</v>
      </c>
      <c r="AC67" t="e">
        <f t="shared" si="12"/>
        <v>#N/A</v>
      </c>
      <c r="AD67">
        <f t="shared" si="13"/>
        <v>1</v>
      </c>
      <c r="AE67" t="e">
        <f t="shared" si="14"/>
        <v>#N/A</v>
      </c>
      <c r="AF67">
        <f t="shared" si="14"/>
        <v>2</v>
      </c>
    </row>
    <row r="68" spans="1:32" hidden="1" outlineLevel="1">
      <c r="A68" t="str">
        <f ca="1">INDEX(B62:B67,MODE(MATCH(B62:B67,B62:B67,0)))</f>
        <v>Getaway Katie Mai (IRE)</v>
      </c>
      <c r="B68" t="str">
        <f ca="1">IF(ISNA(A68), B56, A68)</f>
        <v>Getaway Katie Mai (IRE)</v>
      </c>
      <c r="C68">
        <f ca="1">INDEX(AF$2:AF$20,MATCH(B68,A$2:A$20,0))</f>
        <v>1.25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1</v>
      </c>
      <c r="Z68">
        <f t="shared" si="10"/>
        <v>1</v>
      </c>
      <c r="AA68">
        <f t="shared" si="10"/>
        <v>2</v>
      </c>
      <c r="AB68">
        <f t="shared" si="11"/>
        <v>1</v>
      </c>
      <c r="AC68" t="e">
        <f t="shared" si="12"/>
        <v>#N/A</v>
      </c>
      <c r="AD68">
        <f t="shared" si="13"/>
        <v>1</v>
      </c>
      <c r="AE68" t="e">
        <f t="shared" si="14"/>
        <v>#N/A</v>
      </c>
      <c r="AF68">
        <f t="shared" si="14"/>
        <v>2</v>
      </c>
    </row>
    <row r="69" spans="1:32" hidden="1" outlineLevel="1">
      <c r="A69" t="s">
        <v>51</v>
      </c>
      <c r="B69" t="str">
        <f ca="1">IF(OR(ISNA(B68), B68="no selection"), B64, B68)</f>
        <v>Getaway Katie Mai (IRE)</v>
      </c>
      <c r="C69">
        <f ca="1">INDEX(AF$2:AF$20,MATCH(B69,A$2:A$20,0))</f>
        <v>1.25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1</v>
      </c>
      <c r="Z69">
        <f t="shared" si="10"/>
        <v>1</v>
      </c>
      <c r="AA69">
        <f t="shared" si="10"/>
        <v>2</v>
      </c>
      <c r="AB69">
        <f t="shared" si="11"/>
        <v>1</v>
      </c>
      <c r="AC69" t="e">
        <f t="shared" si="12"/>
        <v>#N/A</v>
      </c>
      <c r="AD69">
        <f t="shared" si="13"/>
        <v>1</v>
      </c>
      <c r="AE69" t="e">
        <f t="shared" si="14"/>
        <v>#N/A</v>
      </c>
      <c r="AF69">
        <f t="shared" si="14"/>
        <v>2</v>
      </c>
    </row>
    <row r="70" spans="1:32" hidden="1" outlineLevel="1">
      <c r="A70" t="s">
        <v>62</v>
      </c>
      <c r="B70" t="str">
        <f ca="1">IF(B69=FALSE, B53, B69)</f>
        <v>Getaway Katie Mai (IRE)</v>
      </c>
      <c r="C70">
        <f ca="1">INDEX(AF$2:AF$20,MATCH(B70,A$2:A$20,0))</f>
        <v>1.25</v>
      </c>
      <c r="D70">
        <v>1</v>
      </c>
      <c r="E70">
        <f ca="1">SUMIF(B53:B61, B70, G53:G61)</f>
        <v>0.60250558557745826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1</v>
      </c>
      <c r="Z70">
        <f t="shared" si="10"/>
        <v>1</v>
      </c>
      <c r="AA70">
        <f t="shared" si="10"/>
        <v>2</v>
      </c>
      <c r="AB70">
        <f t="shared" si="11"/>
        <v>1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>
        <f t="shared" si="14"/>
        <v>2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1</v>
      </c>
      <c r="Z71">
        <f t="shared" si="10"/>
        <v>1</v>
      </c>
      <c r="AA71">
        <f t="shared" si="10"/>
        <v>2</v>
      </c>
      <c r="AB71">
        <f t="shared" si="11"/>
        <v>1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>
        <f t="shared" si="14"/>
        <v>2</v>
      </c>
    </row>
    <row r="72" spans="1:32" hidden="1" outlineLevel="1">
      <c r="A72" t="s">
        <v>98</v>
      </c>
      <c r="B72" t="str">
        <f>B53</f>
        <v>Getaway Katie Mai (IRE)</v>
      </c>
      <c r="C72">
        <f>C53</f>
        <v>353.61739999999998</v>
      </c>
      <c r="D72">
        <f>(1/C72)*(C72-C73)</f>
        <v>0.1855400780617695</v>
      </c>
      <c r="E72">
        <f>H53</f>
        <v>1.25</v>
      </c>
      <c r="F72">
        <f>(E72*10)-10</f>
        <v>2.5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1</v>
      </c>
      <c r="Z72">
        <f t="shared" si="10"/>
        <v>1</v>
      </c>
      <c r="AA72">
        <f t="shared" si="10"/>
        <v>2</v>
      </c>
      <c r="AB72">
        <f t="shared" si="11"/>
        <v>1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>
        <f t="shared" si="14"/>
        <v>2</v>
      </c>
    </row>
    <row r="73" spans="1:32" hidden="1" outlineLevel="1">
      <c r="A73" t="s">
        <v>99</v>
      </c>
      <c r="B73" t="str">
        <f t="shared" ref="B73:C74" si="19">B54</f>
        <v>Tintangle (IRE)</v>
      </c>
      <c r="C73">
        <f t="shared" si="19"/>
        <v>288.00720000000001</v>
      </c>
      <c r="D73">
        <f>(1/C73)*(C73-C74)</f>
        <v>8.3955887213930866E-2</v>
      </c>
      <c r="E73">
        <f t="shared" ref="E73:E74" si="20">H54</f>
        <v>3</v>
      </c>
      <c r="F73">
        <f>(E73*10)-10</f>
        <v>20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1</v>
      </c>
      <c r="Z73">
        <f t="shared" si="10"/>
        <v>1</v>
      </c>
      <c r="AA73">
        <f t="shared" si="10"/>
        <v>2</v>
      </c>
      <c r="AB73">
        <f t="shared" si="11"/>
        <v>1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>
        <f t="shared" si="14"/>
        <v>2</v>
      </c>
    </row>
    <row r="74" spans="1:32" hidden="1" outlineLevel="1">
      <c r="A74" t="s">
        <v>100</v>
      </c>
      <c r="B74" t="str">
        <f t="shared" si="19"/>
        <v>Song Of The Sky</v>
      </c>
      <c r="C74">
        <f t="shared" si="19"/>
        <v>263.82729999999998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1</v>
      </c>
      <c r="Z74">
        <f t="shared" si="10"/>
        <v>1</v>
      </c>
      <c r="AA74">
        <f t="shared" si="10"/>
        <v>2</v>
      </c>
      <c r="AB74">
        <f t="shared" si="11"/>
        <v>1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>
        <f t="shared" si="14"/>
        <v>2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1</v>
      </c>
      <c r="Z75">
        <f t="shared" si="10"/>
        <v>1</v>
      </c>
      <c r="AA75">
        <f t="shared" si="10"/>
        <v>2</v>
      </c>
      <c r="AB75">
        <f t="shared" si="11"/>
        <v>1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>
        <f t="shared" si="14"/>
        <v>2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1</v>
      </c>
      <c r="Z76">
        <f t="shared" si="10"/>
        <v>1</v>
      </c>
      <c r="AA76">
        <f t="shared" si="10"/>
        <v>2</v>
      </c>
      <c r="AB76">
        <f t="shared" si="11"/>
        <v>1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>
        <f t="shared" si="14"/>
        <v>2</v>
      </c>
    </row>
    <row r="77" spans="1:32" hidden="1" outlineLevel="1">
      <c r="A77" t="s">
        <v>105</v>
      </c>
      <c r="B77">
        <f>SMALL(AF2:AF50, 1)</f>
        <v>1.25</v>
      </c>
      <c r="C77">
        <f>SMALL(AF2:AF50, 1)</f>
        <v>1.25</v>
      </c>
      <c r="D77" t="str">
        <f>IF(G77&lt;=3, "YES", "NO")</f>
        <v>YES</v>
      </c>
      <c r="E77">
        <f>IF(C77=0,SMALL(AF2:AF49,2), C77)</f>
        <v>1.25</v>
      </c>
      <c r="F77">
        <f>IF(E77=0, SMALL(AF2:AF49, 3), E77)</f>
        <v>1.25</v>
      </c>
      <c r="G77">
        <f>IF(F77=0, SMALL(AF2:AF49, 4), F77)</f>
        <v>1.25</v>
      </c>
      <c r="H77" t="str">
        <f>INDEX(A2:A50, MATCH(G77, AF2:AF50, 0))</f>
        <v>Getaway Katie Mai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1</v>
      </c>
      <c r="Z77">
        <f t="shared" si="10"/>
        <v>1</v>
      </c>
      <c r="AA77">
        <f t="shared" si="10"/>
        <v>2</v>
      </c>
      <c r="AB77">
        <f t="shared" si="11"/>
        <v>1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>
        <f t="shared" si="14"/>
        <v>2</v>
      </c>
    </row>
    <row r="78" spans="1:32" hidden="1" outlineLevel="1">
      <c r="A78" t="s">
        <v>106</v>
      </c>
      <c r="B78">
        <f>INDEX(AE2:AE50, MATCH(H77, A2:A50, 0))</f>
        <v>353.61739999999998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1</v>
      </c>
      <c r="Z78">
        <f t="shared" si="10"/>
        <v>1</v>
      </c>
      <c r="AA78">
        <f t="shared" si="10"/>
        <v>2</v>
      </c>
      <c r="AB78">
        <f t="shared" si="11"/>
        <v>1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>
        <f t="shared" si="14"/>
        <v>2</v>
      </c>
    </row>
    <row r="79" spans="1:32" hidden="1" outlineLevel="1">
      <c r="A79" t="s">
        <v>107</v>
      </c>
      <c r="B79">
        <f>LARGE(AE2:AE50, 1)</f>
        <v>353.61739999999998</v>
      </c>
      <c r="C79">
        <f>C78/B79</f>
        <v>2.8279151421847457E-5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Getaway Katie Mai (IRE) is highly rated.</v>
      </c>
      <c r="H79" t="str">
        <f>INDEX(A2:A50, MATCH(B79, AE2:AE50, 0))</f>
        <v>Getaway Katie Mai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1</v>
      </c>
      <c r="Z79">
        <f t="shared" si="10"/>
        <v>1</v>
      </c>
      <c r="AA79">
        <f t="shared" si="10"/>
        <v>2</v>
      </c>
      <c r="AB79">
        <f t="shared" si="11"/>
        <v>1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>
        <f t="shared" si="14"/>
        <v>2</v>
      </c>
    </row>
    <row r="80" spans="1:32" hidden="1" outlineLevel="1">
      <c r="A80" t="s">
        <v>108</v>
      </c>
      <c r="B80">
        <f>INDEX(W2:W50,MATCH(H77,A2:A50,0))</f>
        <v>11.1158</v>
      </c>
      <c r="C80">
        <f>(B81-B80)+0.01</f>
        <v>16.532800000000002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1</v>
      </c>
      <c r="Z80">
        <f t="shared" si="10"/>
        <v>1</v>
      </c>
      <c r="AA80">
        <f t="shared" si="10"/>
        <v>2</v>
      </c>
      <c r="AB80">
        <f t="shared" si="11"/>
        <v>1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>
        <f t="shared" si="14"/>
        <v>2</v>
      </c>
    </row>
    <row r="81" spans="1:19" hidden="1" outlineLevel="1">
      <c r="A81" t="s">
        <v>109</v>
      </c>
      <c r="B81">
        <f>LARGE(W2:W49, 1)</f>
        <v>27.6386</v>
      </c>
      <c r="C81">
        <f>C80/B81</f>
        <v>0.59817791060328673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Lady Writer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Galway</v>
      </c>
    </row>
    <row r="82" spans="1:19" hidden="1" outlineLevel="1">
      <c r="A82" t="s">
        <v>110</v>
      </c>
      <c r="B82">
        <f>INDEX(M2:M49, MATCH(H77, A2:A49, 0))</f>
        <v>160.25810000000001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160.25810000000001</v>
      </c>
      <c r="C83">
        <f>C82/B83</f>
        <v>6.23993420613373E-5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Getaway Katie Mai (IRE)is the form horse.</v>
      </c>
      <c r="H83" t="str">
        <f>INDEX(A2:A50,MATCH(B83,INDEX(M2:M50,0)))</f>
        <v>Lady Writer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0.93220000000000003</v>
      </c>
      <c r="C84">
        <f>(B85-B84)+0.01</f>
        <v>1.5464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2.4685999999999999</v>
      </c>
      <c r="C85">
        <f>C84/B85</f>
        <v>0.6264279348618651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Moskovite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22.167000000000002</v>
      </c>
      <c r="C86">
        <f>(B87-B86)+0.01</f>
        <v>0.92639999999999945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23.083400000000001</v>
      </c>
      <c r="C87">
        <f>C86/B87</f>
        <v>4.0132736078740544E-2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Tintangle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1.8057000000000001</v>
      </c>
      <c r="C88">
        <f>B89-B88</f>
        <v>1.9300999999999997</v>
      </c>
      <c r="H88" t="str">
        <f>INDEX(X2:X50, MATCH(B88, Y2:Y50, 0))</f>
        <v>Walsh, M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3.7357999999999998</v>
      </c>
      <c r="C89">
        <f>C88/B89</f>
        <v>0.51664971358209755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Walsh, R is 51.66% ahead of Walsh, M P. </v>
      </c>
      <c r="H89" t="str">
        <f>INDEX(X2:X50, MATCH(B89, Y2:Y50, 0))</f>
        <v>Walsh, R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86.866399999999999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86.866399999999999</v>
      </c>
      <c r="C91">
        <f>(C90+0.01)/(B91+0.01)</f>
        <v>2.3021211744501382E-4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Getaway Katie Mai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3" width="21" bestFit="1" customWidth="1"/>
    <col min="4" max="5" width="12" bestFit="1" customWidth="1"/>
    <col min="6" max="6" width="21" bestFit="1" customWidth="1"/>
    <col min="7" max="7" width="89" bestFit="1" customWidth="1"/>
    <col min="8" max="8" width="19.85546875" bestFit="1" customWidth="1"/>
    <col min="9" max="9" width="13.42578125" bestFit="1" customWidth="1"/>
    <col min="10" max="10" width="16.28515625" bestFit="1" customWidth="1"/>
    <col min="11" max="11" width="33.85546875" bestFit="1" customWidth="1"/>
    <col min="12" max="19" width="21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" bestFit="1" customWidth="1"/>
    <col min="25" max="25" width="14.42578125" bestFit="1" customWidth="1"/>
    <col min="26" max="26" width="14.5703125" bestFit="1" customWidth="1"/>
    <col min="27" max="27" width="15" bestFit="1" customWidth="1"/>
    <col min="28" max="28" width="18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1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333</v>
      </c>
      <c r="B2" s="1">
        <v>0.52777777777777779</v>
      </c>
      <c r="C2" t="s">
        <v>146</v>
      </c>
      <c r="D2" t="s">
        <v>229</v>
      </c>
      <c r="E2" t="s">
        <v>330</v>
      </c>
      <c r="F2">
        <v>5198</v>
      </c>
      <c r="G2" t="s">
        <v>230</v>
      </c>
      <c r="H2" t="s">
        <v>231</v>
      </c>
      <c r="I2" t="s">
        <v>232</v>
      </c>
      <c r="J2" t="s">
        <v>331</v>
      </c>
      <c r="K2" t="s">
        <v>332</v>
      </c>
      <c r="L2">
        <v>6</v>
      </c>
      <c r="M2">
        <v>145.0575</v>
      </c>
      <c r="N2">
        <v>92.159700000000001</v>
      </c>
      <c r="O2">
        <v>35.590299999999999</v>
      </c>
      <c r="P2">
        <v>9.6344999999999992</v>
      </c>
      <c r="Q2">
        <v>7.1787999999999998</v>
      </c>
      <c r="R2">
        <v>4.0152999999999999</v>
      </c>
      <c r="S2">
        <v>3.29</v>
      </c>
      <c r="T2">
        <v>1.6891</v>
      </c>
      <c r="U2">
        <v>1.2428999999999999</v>
      </c>
      <c r="V2">
        <v>1.2539</v>
      </c>
      <c r="W2">
        <v>24.19</v>
      </c>
      <c r="X2" t="s">
        <v>334</v>
      </c>
      <c r="Y2">
        <v>2.2086999999999999</v>
      </c>
      <c r="Z2" t="s">
        <v>335</v>
      </c>
      <c r="AA2">
        <v>1.8915999999999999</v>
      </c>
      <c r="AB2" t="s">
        <v>336</v>
      </c>
      <c r="AC2">
        <v>2.2711000000000001</v>
      </c>
      <c r="AD2">
        <v>10.2996</v>
      </c>
      <c r="AE2" s="23">
        <v>341.97289999999998</v>
      </c>
      <c r="AF2">
        <v>0.62</v>
      </c>
      <c r="AG2">
        <v>145</v>
      </c>
    </row>
    <row r="3" spans="1:33">
      <c r="A3" t="s">
        <v>337</v>
      </c>
      <c r="B3" s="1">
        <v>0.52777777777777779</v>
      </c>
      <c r="C3" t="s">
        <v>146</v>
      </c>
      <c r="D3" t="s">
        <v>229</v>
      </c>
      <c r="E3" t="s">
        <v>330</v>
      </c>
      <c r="F3">
        <v>5198</v>
      </c>
      <c r="G3" t="s">
        <v>230</v>
      </c>
      <c r="H3" t="s">
        <v>231</v>
      </c>
      <c r="I3" t="s">
        <v>232</v>
      </c>
      <c r="J3" t="s">
        <v>331</v>
      </c>
      <c r="K3" t="s">
        <v>332</v>
      </c>
      <c r="L3">
        <v>5</v>
      </c>
      <c r="M3">
        <v>79.061400000000006</v>
      </c>
      <c r="N3">
        <v>42.821599999999997</v>
      </c>
      <c r="O3">
        <v>29.1065</v>
      </c>
      <c r="P3">
        <v>4.3178999999999998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19.482900000000001</v>
      </c>
      <c r="X3" t="s">
        <v>338</v>
      </c>
      <c r="Y3">
        <v>2.8172000000000001</v>
      </c>
      <c r="Z3" t="s">
        <v>339</v>
      </c>
      <c r="AA3">
        <v>2.1076999999999999</v>
      </c>
      <c r="AB3" t="s">
        <v>303</v>
      </c>
      <c r="AC3">
        <v>1.7524</v>
      </c>
      <c r="AD3">
        <v>26.916599999999999</v>
      </c>
      <c r="AE3">
        <v>226.29599999999999</v>
      </c>
      <c r="AF3">
        <v>12</v>
      </c>
      <c r="AG3">
        <v>0</v>
      </c>
    </row>
    <row r="4" spans="1:33">
      <c r="A4" t="s">
        <v>340</v>
      </c>
      <c r="B4" s="1">
        <v>0.52777777777777779</v>
      </c>
      <c r="C4" t="s">
        <v>146</v>
      </c>
      <c r="D4" t="s">
        <v>229</v>
      </c>
      <c r="E4" t="s">
        <v>330</v>
      </c>
      <c r="F4">
        <v>5198</v>
      </c>
      <c r="G4" t="s">
        <v>230</v>
      </c>
      <c r="H4" t="s">
        <v>231</v>
      </c>
      <c r="I4" t="s">
        <v>232</v>
      </c>
      <c r="J4" t="s">
        <v>331</v>
      </c>
      <c r="K4" t="s">
        <v>332</v>
      </c>
      <c r="L4">
        <v>5</v>
      </c>
      <c r="M4">
        <v>70.964699999999993</v>
      </c>
      <c r="N4">
        <v>85.046800000000005</v>
      </c>
      <c r="O4">
        <v>23.7378</v>
      </c>
      <c r="P4">
        <v>4.5867000000000004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341</v>
      </c>
      <c r="Y4">
        <v>4.3845000000000001</v>
      </c>
      <c r="Z4" t="s">
        <v>342</v>
      </c>
      <c r="AA4">
        <v>3.4108000000000001</v>
      </c>
      <c r="AB4" t="s">
        <v>343</v>
      </c>
      <c r="AC4">
        <v>2.3788</v>
      </c>
      <c r="AD4">
        <v>9.8333999999999993</v>
      </c>
      <c r="AE4">
        <v>224.7841</v>
      </c>
      <c r="AF4">
        <v>6</v>
      </c>
      <c r="AG4">
        <v>0</v>
      </c>
    </row>
    <row r="5" spans="1:33">
      <c r="A5" t="s">
        <v>344</v>
      </c>
      <c r="B5" s="1">
        <v>0.52777777777777779</v>
      </c>
      <c r="C5" t="s">
        <v>146</v>
      </c>
      <c r="D5" t="s">
        <v>229</v>
      </c>
      <c r="E5" t="s">
        <v>330</v>
      </c>
      <c r="F5">
        <v>5198</v>
      </c>
      <c r="G5" t="s">
        <v>230</v>
      </c>
      <c r="H5" t="s">
        <v>231</v>
      </c>
      <c r="I5" t="s">
        <v>232</v>
      </c>
      <c r="J5" t="s">
        <v>331</v>
      </c>
      <c r="K5" t="s">
        <v>332</v>
      </c>
      <c r="L5">
        <v>4</v>
      </c>
      <c r="M5">
        <v>56.669699999999999</v>
      </c>
      <c r="N5">
        <v>50.495699999999999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7.1429</v>
      </c>
      <c r="X5" t="s">
        <v>345</v>
      </c>
      <c r="Y5">
        <v>2.9683000000000002</v>
      </c>
      <c r="Z5" t="s">
        <v>346</v>
      </c>
      <c r="AA5">
        <v>2.1591</v>
      </c>
      <c r="AB5" t="s">
        <v>347</v>
      </c>
      <c r="AC5">
        <v>1.6561999999999999</v>
      </c>
      <c r="AD5">
        <v>0</v>
      </c>
      <c r="AE5">
        <v>169.0675</v>
      </c>
      <c r="AF5">
        <v>16</v>
      </c>
      <c r="AG5">
        <v>0</v>
      </c>
    </row>
    <row r="6" spans="1:33">
      <c r="A6" t="s">
        <v>348</v>
      </c>
      <c r="B6" s="1">
        <v>0.52777777777777779</v>
      </c>
      <c r="C6" t="s">
        <v>146</v>
      </c>
      <c r="D6" t="s">
        <v>229</v>
      </c>
      <c r="E6" t="s">
        <v>330</v>
      </c>
      <c r="F6">
        <v>5198</v>
      </c>
      <c r="G6" t="s">
        <v>230</v>
      </c>
      <c r="H6" t="s">
        <v>231</v>
      </c>
      <c r="I6" t="s">
        <v>232</v>
      </c>
      <c r="J6" t="s">
        <v>331</v>
      </c>
      <c r="K6" t="s">
        <v>332</v>
      </c>
      <c r="L6">
        <v>5</v>
      </c>
      <c r="M6">
        <v>53.5779</v>
      </c>
      <c r="N6">
        <v>30.096900000000002</v>
      </c>
      <c r="O6">
        <v>22.545100000000001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18.528600000000001</v>
      </c>
      <c r="X6" t="s">
        <v>349</v>
      </c>
      <c r="Y6">
        <v>3.1478000000000002</v>
      </c>
      <c r="Z6" t="s">
        <v>350</v>
      </c>
      <c r="AA6">
        <v>2.2730000000000001</v>
      </c>
      <c r="AB6" t="s">
        <v>255</v>
      </c>
      <c r="AC6">
        <v>1.8095000000000001</v>
      </c>
      <c r="AD6">
        <v>5.9993999999999996</v>
      </c>
      <c r="AE6">
        <v>159.66980000000001</v>
      </c>
      <c r="AF6">
        <v>8</v>
      </c>
      <c r="AG6">
        <v>121</v>
      </c>
    </row>
    <row r="7" spans="1:33">
      <c r="A7" t="s">
        <v>351</v>
      </c>
      <c r="B7" s="1">
        <v>0.52777777777777779</v>
      </c>
      <c r="C7" t="s">
        <v>146</v>
      </c>
      <c r="D7" t="s">
        <v>229</v>
      </c>
      <c r="E7" t="s">
        <v>330</v>
      </c>
      <c r="F7">
        <v>5198</v>
      </c>
      <c r="G7" t="s">
        <v>230</v>
      </c>
      <c r="H7" t="s">
        <v>231</v>
      </c>
      <c r="I7" t="s">
        <v>232</v>
      </c>
      <c r="J7" t="s">
        <v>331</v>
      </c>
      <c r="K7" t="s">
        <v>332</v>
      </c>
      <c r="L7">
        <v>5</v>
      </c>
      <c r="M7">
        <v>48.6175</v>
      </c>
      <c r="N7">
        <v>41.088799999999999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352</v>
      </c>
      <c r="Y7">
        <v>2.3692000000000002</v>
      </c>
      <c r="Z7" t="s">
        <v>339</v>
      </c>
      <c r="AA7">
        <v>2.1076999999999999</v>
      </c>
      <c r="AB7" t="s">
        <v>353</v>
      </c>
      <c r="AC7">
        <v>1.7496</v>
      </c>
      <c r="AD7">
        <v>3.5</v>
      </c>
      <c r="AE7">
        <v>139.4743</v>
      </c>
      <c r="AF7">
        <v>14</v>
      </c>
      <c r="AG7">
        <v>0</v>
      </c>
    </row>
    <row r="8" spans="1:33">
      <c r="A8" t="s">
        <v>354</v>
      </c>
      <c r="B8" s="1">
        <v>0.52777777777777779</v>
      </c>
      <c r="C8" t="s">
        <v>146</v>
      </c>
      <c r="D8" t="s">
        <v>229</v>
      </c>
      <c r="E8" t="s">
        <v>330</v>
      </c>
      <c r="F8">
        <v>5198</v>
      </c>
      <c r="G8" t="s">
        <v>230</v>
      </c>
      <c r="H8" t="s">
        <v>231</v>
      </c>
      <c r="I8" t="s">
        <v>232</v>
      </c>
      <c r="J8" t="s">
        <v>331</v>
      </c>
      <c r="K8" t="s">
        <v>332</v>
      </c>
      <c r="L8">
        <v>4</v>
      </c>
      <c r="M8">
        <v>48.957299999999996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355</v>
      </c>
      <c r="Y8">
        <v>1.6102000000000001</v>
      </c>
      <c r="Z8" t="s">
        <v>356</v>
      </c>
      <c r="AA8">
        <v>0.72499999999999998</v>
      </c>
      <c r="AB8" t="s">
        <v>357</v>
      </c>
      <c r="AC8">
        <v>3.3340000000000001</v>
      </c>
      <c r="AD8">
        <v>0</v>
      </c>
      <c r="AE8">
        <v>129.09059999999999</v>
      </c>
      <c r="AF8">
        <v>12</v>
      </c>
      <c r="AG8">
        <v>0</v>
      </c>
    </row>
    <row r="51" spans="1:33" hidden="1" outlineLevel="1">
      <c r="A51" t="str">
        <f>C2</f>
        <v>Aintree</v>
      </c>
      <c r="B51">
        <f>B2</f>
        <v>0.52777777777777779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Aye Aye Charlie</v>
      </c>
      <c r="L52" t="str">
        <f t="shared" si="0"/>
        <v>Aye Aye Charlie</v>
      </c>
      <c r="M52" t="str">
        <f t="shared" si="0"/>
        <v>Aye Aye Charlie</v>
      </c>
      <c r="N52" t="str">
        <f t="shared" ref="N52:N91" si="1">INDEX($A$2:$A$20,(MATCH(LARGE(W$2:W$20,$J52),W$2:W$20,0)))</f>
        <v>Aye Aye Charlie</v>
      </c>
      <c r="O52" t="str">
        <f t="shared" ref="O52:O91" si="2">INDEX($A$2:$A$20,(MATCH(LARGE(AA$2:AA$20,$J52),AA$2:AA$20,0)))</f>
        <v>Stoney Mountain (IRE)</v>
      </c>
      <c r="P52" t="str">
        <f t="shared" ref="P52:P91" si="3">INDEX($A$2:$A$20,(MATCH(LARGE(Y$2:Y$20,$J52),Y$2:Y$20,0)))</f>
        <v>Stoney Mountain (IRE)</v>
      </c>
      <c r="Q52" t="str">
        <f t="shared" ref="Q52:Q91" si="4">INDEX($A$2:$A$20,(MATCH(LARGE(Y$2:Y$20,$J52),Y$2:Y$20,0)))</f>
        <v>Stoney Mountain (IRE)</v>
      </c>
      <c r="R52" t="str">
        <f t="shared" ref="R52:R91" si="5">INDEX($A$2:$A$20,(MATCH(LARGE(AD$2:AD$20,$J52),AD$2:AD$20,0)))</f>
        <v>Fortunes Hiding (IRE)</v>
      </c>
      <c r="S52" t="str">
        <f t="shared" ref="S52:S80" si="6">A2</f>
        <v>Aye Aye Charlie</v>
      </c>
      <c r="V52">
        <f t="shared" ref="V52:V80" si="7">SUM(Y52:AF52)</f>
        <v>43</v>
      </c>
      <c r="W52">
        <f t="shared" ref="W52:W80" si="8">V52-AG2</f>
        <v>-102</v>
      </c>
      <c r="X52">
        <f t="shared" ref="X52:X60" si="9">IF(ISNA(W52),"",W52)</f>
        <v>-102</v>
      </c>
      <c r="Y52">
        <f t="shared" ref="Y52:AA80" si="10">(($H$63+1)-(RANK(M2,M$2:M$30)))</f>
        <v>7</v>
      </c>
      <c r="Z52">
        <f t="shared" si="10"/>
        <v>7</v>
      </c>
      <c r="AA52">
        <f t="shared" si="10"/>
        <v>7</v>
      </c>
      <c r="AB52">
        <f t="shared" ref="AB52:AB80" si="11">(($H$63+1)-(RANK(W2,W$2:W$30)))</f>
        <v>7</v>
      </c>
      <c r="AC52">
        <f t="shared" ref="AC52:AC80" si="12">(($H$63+1)-(RANK(Y2,Y$2:Y$30)))</f>
        <v>2</v>
      </c>
      <c r="AD52">
        <f t="shared" ref="AD52:AD80" si="13">(($H$63+1)-(RANK(AA2,AA$2:AA$30)))</f>
        <v>2</v>
      </c>
      <c r="AE52">
        <f t="shared" ref="AE52:AF80" si="14">(($H$63+1)-(RANK(AC2,AC$2:AC$30)))</f>
        <v>5</v>
      </c>
      <c r="AF52">
        <f t="shared" si="14"/>
        <v>6</v>
      </c>
      <c r="AG52" t="str">
        <f>INDEX(S52:S92, MATCH(LARGE(X52:X92, 1),X52:X92, 0))</f>
        <v>Stoney Mountain (IRE)</v>
      </c>
    </row>
    <row r="53" spans="1:33" hidden="1" outlineLevel="1">
      <c r="A53" t="s">
        <v>43</v>
      </c>
      <c r="B53" t="str">
        <f>A2</f>
        <v>Aye Aye Charlie</v>
      </c>
      <c r="C53">
        <f>AE2</f>
        <v>341.97289999999998</v>
      </c>
      <c r="D53">
        <f>AG2</f>
        <v>145</v>
      </c>
      <c r="E53">
        <f>C53-D53</f>
        <v>196.97289999999998</v>
      </c>
      <c r="F53">
        <f>SUMIF(B53:B61, B53, G53:G61)</f>
        <v>0.98781712666852428</v>
      </c>
      <c r="G53">
        <f>(1/C53)*(C53-C54)</f>
        <v>0.33826335361661697</v>
      </c>
      <c r="H53">
        <f>AF2</f>
        <v>0.62</v>
      </c>
      <c r="J53">
        <v>2</v>
      </c>
      <c r="K53" t="str">
        <f t="shared" si="0"/>
        <v>Fortunes Hiding (IRE)</v>
      </c>
      <c r="L53" t="str">
        <f t="shared" si="0"/>
        <v>Stoney Mountain (IRE)</v>
      </c>
      <c r="M53" t="str">
        <f t="shared" si="0"/>
        <v>Fortunes Hiding (IRE)</v>
      </c>
      <c r="N53" t="str">
        <f t="shared" si="1"/>
        <v>Fortunes Hiding (IRE)</v>
      </c>
      <c r="O53" t="str">
        <f t="shared" si="2"/>
        <v>Present Ranger (IRE)</v>
      </c>
      <c r="P53" t="str">
        <f t="shared" si="3"/>
        <v>Present Ranger (IRE)</v>
      </c>
      <c r="Q53" t="str">
        <f t="shared" si="4"/>
        <v>Present Ranger (IRE)</v>
      </c>
      <c r="R53" t="str">
        <f t="shared" si="5"/>
        <v>Aye Aye Charlie</v>
      </c>
      <c r="S53" t="str">
        <f t="shared" si="6"/>
        <v>Fortunes Hiding (IRE)</v>
      </c>
      <c r="V53">
        <f t="shared" si="7"/>
        <v>40</v>
      </c>
      <c r="W53">
        <f t="shared" si="8"/>
        <v>40</v>
      </c>
      <c r="X53">
        <f t="shared" si="9"/>
        <v>40</v>
      </c>
      <c r="Y53">
        <f t="shared" si="10"/>
        <v>6</v>
      </c>
      <c r="Z53">
        <f t="shared" si="10"/>
        <v>4</v>
      </c>
      <c r="AA53">
        <f t="shared" si="10"/>
        <v>6</v>
      </c>
      <c r="AB53">
        <f t="shared" si="11"/>
        <v>6</v>
      </c>
      <c r="AC53">
        <f t="shared" si="12"/>
        <v>4</v>
      </c>
      <c r="AD53">
        <f t="shared" si="13"/>
        <v>4</v>
      </c>
      <c r="AE53">
        <f t="shared" si="14"/>
        <v>3</v>
      </c>
      <c r="AF53">
        <f t="shared" si="14"/>
        <v>7</v>
      </c>
    </row>
    <row r="54" spans="1:33" hidden="1" outlineLevel="1">
      <c r="A54" t="s">
        <v>44</v>
      </c>
      <c r="B54" t="str">
        <f>A3</f>
        <v>Fortunes Hiding (IRE)</v>
      </c>
      <c r="C54">
        <f>AE3</f>
        <v>226.29599999999999</v>
      </c>
      <c r="D54">
        <f>AG3</f>
        <v>0</v>
      </c>
      <c r="E54">
        <f t="shared" ref="E54:E55" si="15">C54-D54</f>
        <v>226.29599999999999</v>
      </c>
      <c r="F54">
        <f ca="1">SUMIF(B53:B64, B54, G53:G61)</f>
        <v>0.61735137424488973</v>
      </c>
      <c r="H54">
        <f>AF3</f>
        <v>12</v>
      </c>
      <c r="J54">
        <v>3</v>
      </c>
      <c r="K54" t="str">
        <f t="shared" si="0"/>
        <v>Stoney Mountain (IRE)</v>
      </c>
      <c r="L54" t="str">
        <f t="shared" si="0"/>
        <v>Dorking Cock (IRE)</v>
      </c>
      <c r="M54" t="str">
        <f t="shared" si="0"/>
        <v>Stoney Mountain (IRE)</v>
      </c>
      <c r="N54" t="str">
        <f t="shared" si="1"/>
        <v>Present Ranger (IRE)</v>
      </c>
      <c r="O54" t="str">
        <f t="shared" si="2"/>
        <v>Dorking Cock (IRE)</v>
      </c>
      <c r="P54" t="str">
        <f t="shared" si="3"/>
        <v>Dorking Cock (IRE)</v>
      </c>
      <c r="Q54" t="str">
        <f t="shared" si="4"/>
        <v>Dorking Cock (IRE)</v>
      </c>
      <c r="R54" t="str">
        <f t="shared" si="5"/>
        <v>Stoney Mountain (IRE)</v>
      </c>
      <c r="S54" t="str">
        <f t="shared" si="6"/>
        <v>Stoney Mountain (IRE)</v>
      </c>
      <c r="V54">
        <f t="shared" si="7"/>
        <v>44</v>
      </c>
      <c r="W54">
        <f t="shared" si="8"/>
        <v>44</v>
      </c>
      <c r="X54">
        <f t="shared" si="9"/>
        <v>44</v>
      </c>
      <c r="Y54">
        <f t="shared" si="10"/>
        <v>5</v>
      </c>
      <c r="Z54">
        <f t="shared" si="10"/>
        <v>6</v>
      </c>
      <c r="AA54">
        <f t="shared" si="10"/>
        <v>5</v>
      </c>
      <c r="AB54">
        <f t="shared" si="11"/>
        <v>3</v>
      </c>
      <c r="AC54">
        <f t="shared" si="12"/>
        <v>7</v>
      </c>
      <c r="AD54">
        <f t="shared" si="13"/>
        <v>7</v>
      </c>
      <c r="AE54">
        <f t="shared" si="14"/>
        <v>6</v>
      </c>
      <c r="AF54">
        <f t="shared" si="14"/>
        <v>5</v>
      </c>
    </row>
    <row r="55" spans="1:33" hidden="1" outlineLevel="1">
      <c r="A55" t="s">
        <v>45</v>
      </c>
      <c r="B55" t="str">
        <f>A4</f>
        <v>Stoney Mountain (IRE)</v>
      </c>
      <c r="C55">
        <f>AE4</f>
        <v>224.7841</v>
      </c>
      <c r="D55">
        <f>AG4</f>
        <v>0</v>
      </c>
      <c r="E55">
        <f t="shared" si="15"/>
        <v>224.7841</v>
      </c>
      <c r="F55">
        <f ca="1">SUMIF(B53:B64, B55, G53:G61)</f>
        <v>0.61564923681343153</v>
      </c>
      <c r="H55">
        <f>AF4</f>
        <v>6</v>
      </c>
      <c r="J55">
        <v>4</v>
      </c>
      <c r="K55" t="str">
        <f t="shared" si="0"/>
        <v>Dorking Cock (IRE)</v>
      </c>
      <c r="L55" t="str">
        <f t="shared" si="0"/>
        <v>Fortunes Hiding (IRE)</v>
      </c>
      <c r="M55" t="str">
        <f t="shared" si="0"/>
        <v>Present Ranger (IRE)</v>
      </c>
      <c r="N55" t="str">
        <f t="shared" si="1"/>
        <v>Dorking Cock (IRE)</v>
      </c>
      <c r="O55" t="str">
        <f t="shared" si="2"/>
        <v>Fortunes Hiding (IRE)</v>
      </c>
      <c r="P55" t="str">
        <f t="shared" si="3"/>
        <v>Fortunes Hiding (IRE)</v>
      </c>
      <c r="Q55" t="str">
        <f t="shared" si="4"/>
        <v>Fortunes Hiding (IRE)</v>
      </c>
      <c r="R55" t="str">
        <f t="shared" si="5"/>
        <v>Present Ranger (IRE)</v>
      </c>
      <c r="S55" t="str">
        <f t="shared" si="6"/>
        <v>Dorking Cock (IRE)</v>
      </c>
      <c r="V55">
        <f t="shared" si="7"/>
        <v>29</v>
      </c>
      <c r="W55">
        <f t="shared" si="8"/>
        <v>29</v>
      </c>
      <c r="X55">
        <f t="shared" si="9"/>
        <v>29</v>
      </c>
      <c r="Y55">
        <f t="shared" si="10"/>
        <v>4</v>
      </c>
      <c r="Z55">
        <f t="shared" si="10"/>
        <v>5</v>
      </c>
      <c r="AA55">
        <f t="shared" si="10"/>
        <v>3</v>
      </c>
      <c r="AB55">
        <f t="shared" si="11"/>
        <v>4</v>
      </c>
      <c r="AC55">
        <f t="shared" si="12"/>
        <v>5</v>
      </c>
      <c r="AD55">
        <f t="shared" si="13"/>
        <v>5</v>
      </c>
      <c r="AE55">
        <f t="shared" si="14"/>
        <v>1</v>
      </c>
      <c r="AF55">
        <f t="shared" si="14"/>
        <v>2</v>
      </c>
    </row>
    <row r="56" spans="1:33" hidden="1" outlineLevel="1">
      <c r="A56" t="s">
        <v>46</v>
      </c>
      <c r="B56" t="str">
        <f>INDEX(A$2:A$20,MATCH(C56,M$2:M$20,0))</f>
        <v>Aye Aye Charlie</v>
      </c>
      <c r="C56">
        <f>LARGE(M$2:M$20, D56)</f>
        <v>145.0575</v>
      </c>
      <c r="D56">
        <v>1</v>
      </c>
      <c r="E56">
        <f>LARGE(M$2:M$20, F56)</f>
        <v>79.061400000000006</v>
      </c>
      <c r="F56">
        <v>2</v>
      </c>
      <c r="G56">
        <f t="shared" ref="G56:G61" si="16">IF(C56&gt;0, (1/C56)*(C56-E56), 0.1)</f>
        <v>0.45496510004653323</v>
      </c>
      <c r="H56">
        <f t="shared" ref="H56:H61" si="17">INDEX(AF$2:AF$20,MATCH(B56,A$2:A$20,0))</f>
        <v>0.62</v>
      </c>
      <c r="J56">
        <v>5</v>
      </c>
      <c r="K56" t="str">
        <f t="shared" si="0"/>
        <v>Present Ranger (IRE)</v>
      </c>
      <c r="L56" t="str">
        <f t="shared" si="0"/>
        <v>Landofsmiles (IRE)</v>
      </c>
      <c r="M56" t="str">
        <f t="shared" si="0"/>
        <v>Dorking Cock (IRE)</v>
      </c>
      <c r="N56" t="str">
        <f t="shared" si="1"/>
        <v>Stoney Mountain (IRE)</v>
      </c>
      <c r="O56" t="str">
        <f t="shared" si="2"/>
        <v>Fortunes Hiding (IRE)</v>
      </c>
      <c r="P56" t="str">
        <f t="shared" si="3"/>
        <v>Landofsmiles (IRE)</v>
      </c>
      <c r="Q56" t="str">
        <f t="shared" si="4"/>
        <v>Landofsmiles (IRE)</v>
      </c>
      <c r="R56" t="str">
        <f t="shared" si="5"/>
        <v>Landofsmiles (IRE)</v>
      </c>
      <c r="S56" t="str">
        <f t="shared" si="6"/>
        <v>Present Ranger (IRE)</v>
      </c>
      <c r="V56">
        <f t="shared" si="7"/>
        <v>34</v>
      </c>
      <c r="W56">
        <f t="shared" si="8"/>
        <v>-87</v>
      </c>
      <c r="X56">
        <f t="shared" si="9"/>
        <v>-87</v>
      </c>
      <c r="Y56">
        <f t="shared" si="10"/>
        <v>3</v>
      </c>
      <c r="Z56">
        <f t="shared" si="10"/>
        <v>2</v>
      </c>
      <c r="AA56">
        <f t="shared" si="10"/>
        <v>4</v>
      </c>
      <c r="AB56">
        <f t="shared" si="11"/>
        <v>5</v>
      </c>
      <c r="AC56">
        <f t="shared" si="12"/>
        <v>6</v>
      </c>
      <c r="AD56">
        <f t="shared" si="13"/>
        <v>6</v>
      </c>
      <c r="AE56">
        <f t="shared" si="14"/>
        <v>4</v>
      </c>
      <c r="AF56">
        <f t="shared" si="14"/>
        <v>4</v>
      </c>
    </row>
    <row r="57" spans="1:33" hidden="1" outlineLevel="1">
      <c r="A57" t="s">
        <v>25</v>
      </c>
      <c r="B57" t="str">
        <f>INDEX(A$2:A$20,MATCH(C57,W$2:W$20,0))</f>
        <v>Aye Aye Charlie</v>
      </c>
      <c r="C57">
        <f>LARGE(W$2:W$20, D57)</f>
        <v>24.19</v>
      </c>
      <c r="D57">
        <v>1</v>
      </c>
      <c r="E57">
        <f>LARGE(W$2:W$20, F57)</f>
        <v>19.482900000000001</v>
      </c>
      <c r="F57">
        <v>2</v>
      </c>
      <c r="G57">
        <f t="shared" si="16"/>
        <v>0.19458867300537414</v>
      </c>
      <c r="H57">
        <f t="shared" si="17"/>
        <v>0.62</v>
      </c>
      <c r="J57">
        <v>6</v>
      </c>
      <c r="K57" t="str">
        <f t="shared" si="0"/>
        <v>Easter Eric</v>
      </c>
      <c r="L57" t="str">
        <f t="shared" si="0"/>
        <v>Present Ranger (IRE)</v>
      </c>
      <c r="M57" t="str">
        <f t="shared" si="0"/>
        <v>Dorking Cock (IRE)</v>
      </c>
      <c r="N57" t="str">
        <f t="shared" si="1"/>
        <v>Stoney Mountain (IRE)</v>
      </c>
      <c r="O57" t="str">
        <f t="shared" si="2"/>
        <v>Aye Aye Charlie</v>
      </c>
      <c r="P57" t="str">
        <f t="shared" si="3"/>
        <v>Aye Aye Charlie</v>
      </c>
      <c r="Q57" t="str">
        <f t="shared" si="4"/>
        <v>Aye Aye Charlie</v>
      </c>
      <c r="R57" t="str">
        <f t="shared" si="5"/>
        <v>Dorking Cock (IRE)</v>
      </c>
      <c r="S57" t="str">
        <f t="shared" si="6"/>
        <v>Landofsmiles (IRE)</v>
      </c>
      <c r="V57">
        <f t="shared" si="7"/>
        <v>22</v>
      </c>
      <c r="W57">
        <f t="shared" si="8"/>
        <v>22</v>
      </c>
      <c r="X57">
        <f t="shared" si="9"/>
        <v>22</v>
      </c>
      <c r="Y57">
        <f t="shared" si="10"/>
        <v>1</v>
      </c>
      <c r="Z57">
        <f t="shared" si="10"/>
        <v>3</v>
      </c>
      <c r="AA57">
        <f t="shared" si="10"/>
        <v>3</v>
      </c>
      <c r="AB57">
        <f t="shared" si="11"/>
        <v>3</v>
      </c>
      <c r="AC57">
        <f t="shared" si="12"/>
        <v>3</v>
      </c>
      <c r="AD57">
        <f t="shared" si="13"/>
        <v>4</v>
      </c>
      <c r="AE57">
        <f t="shared" si="14"/>
        <v>2</v>
      </c>
      <c r="AF57">
        <f t="shared" si="14"/>
        <v>3</v>
      </c>
    </row>
    <row r="58" spans="1:33" hidden="1" outlineLevel="1">
      <c r="A58" t="s">
        <v>28</v>
      </c>
      <c r="B58" t="str">
        <f>INDEX(A$2:A$20,MATCH(C58,AA$2:AA$20,0))</f>
        <v>Stoney Mountain (IRE)</v>
      </c>
      <c r="C58">
        <f>LARGE(AA$2:AA$20, D58)</f>
        <v>3.4108000000000001</v>
      </c>
      <c r="D58">
        <v>1</v>
      </c>
      <c r="E58">
        <f>LARGE(AA$2:AA$20, F58)</f>
        <v>2.2730000000000001</v>
      </c>
      <c r="F58">
        <v>2</v>
      </c>
      <c r="G58">
        <f t="shared" si="16"/>
        <v>0.33358742816934445</v>
      </c>
      <c r="H58">
        <f t="shared" si="17"/>
        <v>6</v>
      </c>
      <c r="J58">
        <v>7</v>
      </c>
      <c r="K58" t="str">
        <f t="shared" si="0"/>
        <v>Landofsmiles (IRE)</v>
      </c>
      <c r="L58" t="str">
        <f t="shared" si="0"/>
        <v>Easter Eric</v>
      </c>
      <c r="M58" t="str">
        <f t="shared" si="0"/>
        <v>Dorking Cock (IRE)</v>
      </c>
      <c r="N58" t="str">
        <f t="shared" si="1"/>
        <v>Stoney Mountain (IRE)</v>
      </c>
      <c r="O58" t="str">
        <f t="shared" si="2"/>
        <v>Easter Eric</v>
      </c>
      <c r="P58" t="str">
        <f t="shared" si="3"/>
        <v>Easter Eric</v>
      </c>
      <c r="Q58" t="str">
        <f t="shared" si="4"/>
        <v>Easter Eric</v>
      </c>
      <c r="R58" t="str">
        <f t="shared" si="5"/>
        <v>Dorking Cock (IRE)</v>
      </c>
      <c r="S58" t="str">
        <f t="shared" si="6"/>
        <v>Easter Eric</v>
      </c>
      <c r="V58">
        <f t="shared" si="7"/>
        <v>20</v>
      </c>
      <c r="W58">
        <f t="shared" si="8"/>
        <v>20</v>
      </c>
      <c r="X58">
        <f t="shared" si="9"/>
        <v>20</v>
      </c>
      <c r="Y58">
        <f t="shared" si="10"/>
        <v>2</v>
      </c>
      <c r="Z58">
        <f t="shared" si="10"/>
        <v>1</v>
      </c>
      <c r="AA58">
        <f t="shared" si="10"/>
        <v>3</v>
      </c>
      <c r="AB58">
        <f t="shared" si="11"/>
        <v>3</v>
      </c>
      <c r="AC58">
        <f t="shared" si="12"/>
        <v>1</v>
      </c>
      <c r="AD58">
        <f t="shared" si="13"/>
        <v>1</v>
      </c>
      <c r="AE58">
        <f t="shared" si="14"/>
        <v>7</v>
      </c>
      <c r="AF58">
        <f t="shared" si="14"/>
        <v>2</v>
      </c>
    </row>
    <row r="59" spans="1:33" hidden="1" outlineLevel="1">
      <c r="A59" t="s">
        <v>30</v>
      </c>
      <c r="B59" t="str">
        <f>INDEX(A$2:A$20,MATCH(C59,AC$2:AC$20,0))</f>
        <v>Easter Eric</v>
      </c>
      <c r="C59">
        <f>LARGE(AC$2:AC$20, D59)</f>
        <v>3.3340000000000001</v>
      </c>
      <c r="D59">
        <v>1</v>
      </c>
      <c r="E59">
        <f>LARGE(AC$2:AC$20, F59)</f>
        <v>2.3788</v>
      </c>
      <c r="F59">
        <v>2</v>
      </c>
      <c r="G59">
        <f t="shared" si="16"/>
        <v>0.28650269946010798</v>
      </c>
      <c r="H59">
        <f t="shared" si="17"/>
        <v>12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>
        <f t="shared" si="10"/>
        <v>1</v>
      </c>
      <c r="AA59">
        <f t="shared" si="10"/>
        <v>3</v>
      </c>
      <c r="AB59">
        <f t="shared" si="11"/>
        <v>3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Stoney Mountain (IRE)</v>
      </c>
      <c r="C60">
        <f>LARGE(Y$2:Y$20, D60)</f>
        <v>4.3845000000000001</v>
      </c>
      <c r="D60">
        <v>1</v>
      </c>
      <c r="E60">
        <f>LARGE(Y$2:Y$20, F60)</f>
        <v>3.1478000000000002</v>
      </c>
      <c r="F60">
        <v>2</v>
      </c>
      <c r="G60">
        <f t="shared" si="16"/>
        <v>0.28206180864408709</v>
      </c>
      <c r="H60">
        <f t="shared" si="17"/>
        <v>6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>
        <f t="shared" si="10"/>
        <v>1</v>
      </c>
      <c r="AA60">
        <f t="shared" si="10"/>
        <v>3</v>
      </c>
      <c r="AB60">
        <f t="shared" si="11"/>
        <v>3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Fortunes Hiding (IRE)</v>
      </c>
      <c r="C61">
        <f>LARGE(AD$2:AD$20, D61)</f>
        <v>26.916599999999999</v>
      </c>
      <c r="D61">
        <v>1</v>
      </c>
      <c r="E61">
        <f>LARGE(AD$2:AD$20, F61)</f>
        <v>10.2996</v>
      </c>
      <c r="F61">
        <v>2</v>
      </c>
      <c r="G61">
        <f t="shared" si="16"/>
        <v>0.61735137424488973</v>
      </c>
      <c r="H61">
        <f t="shared" si="17"/>
        <v>12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>
        <f t="shared" si="10"/>
        <v>1</v>
      </c>
      <c r="AA61">
        <f t="shared" si="10"/>
        <v>3</v>
      </c>
      <c r="AB61">
        <f t="shared" si="11"/>
        <v>3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>
        <f t="shared" si="14"/>
        <v>2</v>
      </c>
    </row>
    <row r="62" spans="1:33" hidden="1" outlineLevel="1">
      <c r="A62" t="s">
        <v>116</v>
      </c>
      <c r="B62" t="str">
        <f>IF(OR(D2="5f ", D2="6f ", D2="7f ", D2="1m "), B57, IF(J2="2yo", B59, B53))</f>
        <v>Aye Aye Charlie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>
        <f t="shared" si="10"/>
        <v>1</v>
      </c>
      <c r="AA62">
        <f t="shared" si="10"/>
        <v>3</v>
      </c>
      <c r="AB62">
        <f t="shared" si="11"/>
        <v>3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>
        <f t="shared" si="14"/>
        <v>2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Aye Aye Charlie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7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>
        <f t="shared" si="10"/>
        <v>1</v>
      </c>
      <c r="AA63">
        <f t="shared" si="10"/>
        <v>3</v>
      </c>
      <c r="AB63">
        <f t="shared" si="11"/>
        <v>3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Aye Aye Charlie</v>
      </c>
      <c r="C64">
        <f>INDEX(AF$2:AF$20,MATCH(B64,A$2:A$20,0))</f>
        <v>0.62</v>
      </c>
      <c r="D64">
        <v>1</v>
      </c>
      <c r="E64">
        <f>SUMIF(B53:B61, B64, G53:G61)</f>
        <v>0.98781712666852428</v>
      </c>
      <c r="F64">
        <v>0</v>
      </c>
      <c r="G64" t="str">
        <f>K2</f>
        <v>Countryside Raceday Maiden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>
        <f t="shared" si="10"/>
        <v>1</v>
      </c>
      <c r="AA64">
        <f t="shared" si="10"/>
        <v>3</v>
      </c>
      <c r="AB64">
        <f t="shared" si="11"/>
        <v>3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>Stoney Mountain (IRE)</v>
      </c>
      <c r="C65">
        <f>INDEX(AF$2:AF$20,MATCH(B65,A$2:A$20,0))</f>
        <v>6</v>
      </c>
      <c r="D65">
        <v>1</v>
      </c>
      <c r="F65">
        <f>IF(G68="Non Handicap", F64+1, F64)</f>
        <v>1</v>
      </c>
      <c r="G65" t="str">
        <f>D2</f>
        <v xml:space="preserve">2m4f </v>
      </c>
      <c r="H65">
        <f>LARGE(G58:G60, 1)</f>
        <v>0.33358742816934445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>
        <f t="shared" si="10"/>
        <v>1</v>
      </c>
      <c r="AA65">
        <f t="shared" si="10"/>
        <v>3</v>
      </c>
      <c r="AB65">
        <f t="shared" si="11"/>
        <v>3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2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5198</v>
      </c>
      <c r="H66">
        <f ca="1">LARGE(F53:F55, 1)</f>
        <v>0.98781712666852428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>
        <f t="shared" si="10"/>
        <v>1</v>
      </c>
      <c r="AA66">
        <f t="shared" si="10"/>
        <v>3</v>
      </c>
      <c r="AB66">
        <f t="shared" si="11"/>
        <v>3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2</v>
      </c>
    </row>
    <row r="67" spans="1:32" hidden="1" outlineLevel="1">
      <c r="A67" t="s">
        <v>67</v>
      </c>
      <c r="B67" t="str">
        <f ca="1">H67</f>
        <v>Aye Aye Charlie</v>
      </c>
      <c r="F67">
        <f>IF(H63&lt;11, F66+1, F66)</f>
        <v>2</v>
      </c>
      <c r="G67" t="str">
        <f>G2</f>
        <v>Good</v>
      </c>
      <c r="H67" t="str">
        <f ca="1">INDEX(B53:B55,MATCH(H66,F53:F55,0))</f>
        <v>Aye Aye Charlie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>
        <f t="shared" si="10"/>
        <v>1</v>
      </c>
      <c r="AA67">
        <f t="shared" si="10"/>
        <v>3</v>
      </c>
      <c r="AB67">
        <f t="shared" si="11"/>
        <v>3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2</v>
      </c>
    </row>
    <row r="68" spans="1:32" hidden="1" outlineLevel="1">
      <c r="A68" t="str">
        <f ca="1">INDEX(B62:B67,MODE(MATCH(B62:B67,B62:B67,0)))</f>
        <v>Aye Aye Charlie</v>
      </c>
      <c r="B68" t="str">
        <f ca="1">IF(ISNA(A68), B56, A68)</f>
        <v>Aye Aye Charlie</v>
      </c>
      <c r="C68">
        <f ca="1">INDEX(AF$2:AF$20,MATCH(B68,A$2:A$20,0))</f>
        <v>0.62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>
        <f t="shared" si="10"/>
        <v>1</v>
      </c>
      <c r="AA68">
        <f t="shared" si="10"/>
        <v>3</v>
      </c>
      <c r="AB68">
        <f t="shared" si="11"/>
        <v>3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2</v>
      </c>
    </row>
    <row r="69" spans="1:32" hidden="1" outlineLevel="1">
      <c r="A69" t="s">
        <v>51</v>
      </c>
      <c r="B69" t="str">
        <f ca="1">IF(OR(ISNA(B68), B68="no selection"), B64, B68)</f>
        <v>Aye Aye Charlie</v>
      </c>
      <c r="C69">
        <f ca="1">INDEX(AF$2:AF$20,MATCH(B69,A$2:A$20,0))</f>
        <v>0.62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>
        <f t="shared" si="10"/>
        <v>1</v>
      </c>
      <c r="AA69">
        <f t="shared" si="10"/>
        <v>3</v>
      </c>
      <c r="AB69">
        <f t="shared" si="11"/>
        <v>3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2</v>
      </c>
    </row>
    <row r="70" spans="1:32" hidden="1" outlineLevel="1">
      <c r="A70" t="s">
        <v>62</v>
      </c>
      <c r="B70" t="str">
        <f ca="1">IF(B69=FALSE, B53, B69)</f>
        <v>Aye Aye Charlie</v>
      </c>
      <c r="C70">
        <f ca="1">INDEX(AF$2:AF$20,MATCH(B70,A$2:A$20,0))</f>
        <v>0.62</v>
      </c>
      <c r="D70">
        <v>1</v>
      </c>
      <c r="E70">
        <f ca="1">SUMIF(B53:B61, B70, G53:G61)</f>
        <v>0.98781712666852428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>
        <f t="shared" si="10"/>
        <v>1</v>
      </c>
      <c r="AA70">
        <f t="shared" si="10"/>
        <v>3</v>
      </c>
      <c r="AB70">
        <f t="shared" si="11"/>
        <v>3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2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>
        <f t="shared" si="10"/>
        <v>1</v>
      </c>
      <c r="AA71">
        <f t="shared" si="10"/>
        <v>3</v>
      </c>
      <c r="AB71">
        <f t="shared" si="11"/>
        <v>3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2</v>
      </c>
    </row>
    <row r="72" spans="1:32" hidden="1" outlineLevel="1">
      <c r="A72" t="s">
        <v>98</v>
      </c>
      <c r="B72" t="str">
        <f>B53</f>
        <v>Aye Aye Charlie</v>
      </c>
      <c r="C72">
        <f>C53</f>
        <v>341.97289999999998</v>
      </c>
      <c r="D72">
        <f>(1/C72)*(C72-C73)</f>
        <v>0.33826335361661697</v>
      </c>
      <c r="E72">
        <f>H53</f>
        <v>0.62</v>
      </c>
      <c r="F72">
        <f>(E72*10)-10</f>
        <v>-3.8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>
        <f t="shared" si="10"/>
        <v>1</v>
      </c>
      <c r="AA72">
        <f t="shared" si="10"/>
        <v>3</v>
      </c>
      <c r="AB72">
        <f t="shared" si="11"/>
        <v>3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2</v>
      </c>
    </row>
    <row r="73" spans="1:32" hidden="1" outlineLevel="1">
      <c r="A73" t="s">
        <v>99</v>
      </c>
      <c r="B73" t="str">
        <f t="shared" ref="B73:C74" si="19">B54</f>
        <v>Fortunes Hiding (IRE)</v>
      </c>
      <c r="C73">
        <f t="shared" si="19"/>
        <v>226.29599999999999</v>
      </c>
      <c r="D73">
        <f>(1/C73)*(C73-C74)</f>
        <v>6.6810725775090906E-3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>
        <f t="shared" si="10"/>
        <v>1</v>
      </c>
      <c r="AA73">
        <f t="shared" si="10"/>
        <v>3</v>
      </c>
      <c r="AB73">
        <f t="shared" si="11"/>
        <v>3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2</v>
      </c>
    </row>
    <row r="74" spans="1:32" hidden="1" outlineLevel="1">
      <c r="A74" t="s">
        <v>100</v>
      </c>
      <c r="B74" t="str">
        <f t="shared" si="19"/>
        <v>Stoney Mountain (IRE)</v>
      </c>
      <c r="C74">
        <f t="shared" si="19"/>
        <v>224.7841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>
        <f t="shared" si="10"/>
        <v>1</v>
      </c>
      <c r="AA74">
        <f t="shared" si="10"/>
        <v>3</v>
      </c>
      <c r="AB74">
        <f t="shared" si="11"/>
        <v>3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2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>
        <f t="shared" si="10"/>
        <v>1</v>
      </c>
      <c r="AA75">
        <f t="shared" si="10"/>
        <v>3</v>
      </c>
      <c r="AB75">
        <f t="shared" si="11"/>
        <v>3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2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>
        <f t="shared" si="10"/>
        <v>1</v>
      </c>
      <c r="AA76">
        <f t="shared" si="10"/>
        <v>3</v>
      </c>
      <c r="AB76">
        <f t="shared" si="11"/>
        <v>3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2</v>
      </c>
    </row>
    <row r="77" spans="1:32" hidden="1" outlineLevel="1">
      <c r="A77" t="s">
        <v>105</v>
      </c>
      <c r="B77">
        <f>SMALL(AF2:AF50, 1)</f>
        <v>0.62</v>
      </c>
      <c r="C77">
        <f>SMALL(AF2:AF50, 1)</f>
        <v>0.62</v>
      </c>
      <c r="D77" t="str">
        <f>IF(G77&lt;=3, "YES", "NO")</f>
        <v>YES</v>
      </c>
      <c r="E77">
        <f>IF(C77=0,SMALL(AF2:AF49,2), C77)</f>
        <v>0.62</v>
      </c>
      <c r="F77">
        <f>IF(E77=0, SMALL(AF2:AF49, 3), E77)</f>
        <v>0.62</v>
      </c>
      <c r="G77">
        <f>IF(F77=0, SMALL(AF2:AF49, 4), F77)</f>
        <v>0.62</v>
      </c>
      <c r="H77" t="str">
        <f>INDEX(A2:A50, MATCH(G77, AF2:AF50, 0))</f>
        <v>Aye Aye Charlie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>
        <f t="shared" si="10"/>
        <v>1</v>
      </c>
      <c r="AA77">
        <f t="shared" si="10"/>
        <v>3</v>
      </c>
      <c r="AB77">
        <f t="shared" si="11"/>
        <v>3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2</v>
      </c>
    </row>
    <row r="78" spans="1:32" hidden="1" outlineLevel="1">
      <c r="A78" t="s">
        <v>106</v>
      </c>
      <c r="B78">
        <f>INDEX(AE2:AE50, MATCH(H77, A2:A50, 0))</f>
        <v>341.97289999999998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>
        <f t="shared" si="10"/>
        <v>1</v>
      </c>
      <c r="AA78">
        <f t="shared" si="10"/>
        <v>3</v>
      </c>
      <c r="AB78">
        <f t="shared" si="11"/>
        <v>3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2</v>
      </c>
    </row>
    <row r="79" spans="1:32" hidden="1" outlineLevel="1">
      <c r="A79" t="s">
        <v>107</v>
      </c>
      <c r="B79">
        <f>LARGE(AE2:AE50, 1)</f>
        <v>341.97289999999998</v>
      </c>
      <c r="C79">
        <f>C78/B79</f>
        <v>2.9242083217705265E-5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Aye Aye Charlie is highly rated.</v>
      </c>
      <c r="H79" t="str">
        <f>INDEX(A2:A50, MATCH(B79, AE2:AE50, 0))</f>
        <v>Aye Aye Charlie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>
        <f t="shared" si="10"/>
        <v>1</v>
      </c>
      <c r="AA79">
        <f t="shared" si="10"/>
        <v>3</v>
      </c>
      <c r="AB79">
        <f t="shared" si="11"/>
        <v>3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2</v>
      </c>
    </row>
    <row r="80" spans="1:32" hidden="1" outlineLevel="1">
      <c r="A80" t="s">
        <v>108</v>
      </c>
      <c r="B80">
        <f>INDEX(W2:W50,MATCH(H77,A2:A50,0))</f>
        <v>24.19</v>
      </c>
      <c r="C80">
        <f>(B81-B80)+0.01</f>
        <v>0.01</v>
      </c>
      <c r="D80" t="str">
        <f>D2</f>
        <v xml:space="preserve">2m4f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>
        <f t="shared" si="10"/>
        <v>1</v>
      </c>
      <c r="AA80">
        <f t="shared" si="10"/>
        <v>3</v>
      </c>
      <c r="AB80">
        <f t="shared" si="11"/>
        <v>3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2</v>
      </c>
    </row>
    <row r="81" spans="1:19" hidden="1" outlineLevel="1">
      <c r="A81" t="s">
        <v>109</v>
      </c>
      <c r="B81">
        <f>LARGE(W2:W49, 1)</f>
        <v>24.19</v>
      </c>
      <c r="C81">
        <f>C80/B81</f>
        <v>4.1339396444811904E-4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Easter Eric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Aintree</v>
      </c>
    </row>
    <row r="82" spans="1:19" hidden="1" outlineLevel="1">
      <c r="A82" t="s">
        <v>110</v>
      </c>
      <c r="B82">
        <f>INDEX(M2:M49, MATCH(H77, A2:A49, 0))</f>
        <v>145.0575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145.0575</v>
      </c>
      <c r="C83">
        <f>C82/B83</f>
        <v>6.8938179687365352E-5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Aye Aye Charlieis the form horse.</v>
      </c>
      <c r="H83" t="str">
        <f>INDEX(A2:A50,MATCH(B83,INDEX(M2:M50,0)))</f>
        <v>Easter Eric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2.2711000000000001</v>
      </c>
      <c r="C84">
        <f>(B85-B84)+0.01</f>
        <v>1.0729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3.3340000000000001</v>
      </c>
      <c r="C85">
        <f>C84/B85</f>
        <v>0.32180563887222552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Easter Eric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10.2996</v>
      </c>
      <c r="C86">
        <f>(B87-B86)+0.01</f>
        <v>16.626999999999999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26.916599999999999</v>
      </c>
      <c r="C87">
        <f>C86/B87</f>
        <v>0.61772289219292187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Fortunes Hiding (IRE) is 61.77% ahead of Aye Aye Charlie. </v>
      </c>
      <c r="H87" t="str">
        <f>INDEX(A2:A50, MATCH(B87, AD2:AD50, 0))</f>
        <v>Fortunes Hiding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2.2086999999999999</v>
      </c>
      <c r="C88">
        <f>B89-B88</f>
        <v>2.1758000000000002</v>
      </c>
      <c r="H88" t="str">
        <f>INDEX(X2:X50, MATCH(B88, Y2:Y50, 0))</f>
        <v>Brennan, P J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4.3845000000000001</v>
      </c>
      <c r="C89">
        <f>C88/B89</f>
        <v>0.49624814688105828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Johnson, Richard is 49.62% ahead of Brennan, P J.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92.159700000000001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92.159700000000001</v>
      </c>
      <c r="C91">
        <f>(C90+0.01)/(B91+0.01)</f>
        <v>2.1699105020413432E-4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Aye Aye Charlie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0.1905</v>
      </c>
    </row>
    <row r="96" spans="1:19" hidden="1" outlineLevel="1">
      <c r="A96" t="s">
        <v>70</v>
      </c>
      <c r="B96">
        <f>INDEX(Sheet1!H:H, MATCH($A$51, Sheet1!$A:$A,0))</f>
        <v>0.28570000000000001</v>
      </c>
      <c r="C96" t="str">
        <f>IF(AND($B$94&gt;15,B96&gt;0.25),B55)</f>
        <v>Stoney Mountain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Stoney Mountain (IRE)</v>
      </c>
      <c r="G96" t="str">
        <f>INDEX(F96:F101,MATCH(1,E96:E101,0))</f>
        <v>Stoney Mountain (IRE)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9.5200000000000007E-2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4.7600000000000003E-2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5</v>
      </c>
      <c r="E100">
        <f t="shared" si="23"/>
        <v>2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9.5200000000000007E-2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2" bestFit="1" customWidth="1"/>
    <col min="3" max="5" width="12" bestFit="1" customWidth="1"/>
    <col min="6" max="6" width="13.28515625" bestFit="1" customWidth="1"/>
    <col min="7" max="7" width="97" bestFit="1" customWidth="1"/>
    <col min="8" max="8" width="22" bestFit="1" customWidth="1"/>
    <col min="9" max="9" width="13.42578125" bestFit="1" customWidth="1"/>
    <col min="10" max="10" width="16.28515625" bestFit="1" customWidth="1"/>
    <col min="11" max="11" width="30.7109375" bestFit="1" customWidth="1"/>
    <col min="12" max="19" width="22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22" bestFit="1" customWidth="1"/>
    <col min="25" max="25" width="14.42578125" bestFit="1" customWidth="1"/>
    <col min="26" max="26" width="19.85546875" bestFit="1" customWidth="1"/>
    <col min="27" max="27" width="15" bestFit="1" customWidth="1"/>
    <col min="28" max="28" width="22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359</v>
      </c>
      <c r="B2" s="1">
        <v>0.53472222222222221</v>
      </c>
      <c r="C2" t="s">
        <v>212</v>
      </c>
      <c r="D2" t="s">
        <v>229</v>
      </c>
      <c r="F2">
        <v>6814</v>
      </c>
      <c r="G2" t="s">
        <v>230</v>
      </c>
      <c r="H2" t="s">
        <v>231</v>
      </c>
      <c r="I2" t="s">
        <v>232</v>
      </c>
      <c r="J2" t="s">
        <v>331</v>
      </c>
      <c r="K2" t="s">
        <v>358</v>
      </c>
      <c r="L2">
        <v>6</v>
      </c>
      <c r="M2">
        <v>60.125700000000002</v>
      </c>
      <c r="N2">
        <v>46.4193</v>
      </c>
      <c r="O2">
        <v>36.140099999999997</v>
      </c>
      <c r="P2">
        <v>13.790100000000001</v>
      </c>
      <c r="Q2">
        <v>7.2892000000000001</v>
      </c>
      <c r="R2">
        <v>4.2975000000000003</v>
      </c>
      <c r="S2">
        <v>3.0011999999999999</v>
      </c>
      <c r="T2">
        <v>1.4764999999999999</v>
      </c>
      <c r="U2">
        <v>1.6297999999999999</v>
      </c>
      <c r="V2">
        <v>0</v>
      </c>
      <c r="W2">
        <v>20.413599999999999</v>
      </c>
      <c r="X2" t="s">
        <v>236</v>
      </c>
      <c r="Y2">
        <v>4.1939000000000002</v>
      </c>
      <c r="Z2" t="s">
        <v>237</v>
      </c>
      <c r="AA2">
        <v>4.4352</v>
      </c>
      <c r="AB2" t="s">
        <v>353</v>
      </c>
      <c r="AC2">
        <v>1.6809000000000001</v>
      </c>
      <c r="AD2">
        <v>36.932299999999998</v>
      </c>
      <c r="AE2" s="23">
        <v>243.53030000000001</v>
      </c>
      <c r="AF2">
        <v>1.1000000000000001</v>
      </c>
      <c r="AG2">
        <v>124</v>
      </c>
    </row>
    <row r="3" spans="1:33">
      <c r="A3" t="s">
        <v>361</v>
      </c>
      <c r="B3" s="1">
        <v>0.53472222222222221</v>
      </c>
      <c r="C3" t="s">
        <v>212</v>
      </c>
      <c r="D3" t="s">
        <v>229</v>
      </c>
      <c r="F3">
        <v>6814</v>
      </c>
      <c r="G3" t="s">
        <v>230</v>
      </c>
      <c r="H3" t="s">
        <v>231</v>
      </c>
      <c r="I3" t="s">
        <v>232</v>
      </c>
      <c r="J3" t="s">
        <v>331</v>
      </c>
      <c r="K3" t="s">
        <v>358</v>
      </c>
      <c r="L3">
        <v>5</v>
      </c>
      <c r="M3">
        <v>80.871499999999997</v>
      </c>
      <c r="N3">
        <v>55.826000000000001</v>
      </c>
      <c r="O3">
        <v>23.052600000000002</v>
      </c>
      <c r="P3">
        <v>6.3028000000000004</v>
      </c>
      <c r="Q3">
        <v>6.4657999999999998</v>
      </c>
      <c r="R3">
        <v>0</v>
      </c>
      <c r="S3">
        <v>0</v>
      </c>
      <c r="T3">
        <v>0</v>
      </c>
      <c r="U3">
        <v>0</v>
      </c>
      <c r="V3">
        <v>0</v>
      </c>
      <c r="W3">
        <v>13.895</v>
      </c>
      <c r="X3" t="s">
        <v>269</v>
      </c>
      <c r="Y3">
        <v>0.35289999999999999</v>
      </c>
      <c r="Z3" t="s">
        <v>270</v>
      </c>
      <c r="AA3">
        <v>0.1249</v>
      </c>
      <c r="AB3" t="s">
        <v>290</v>
      </c>
      <c r="AC3">
        <v>1.9428000000000001</v>
      </c>
      <c r="AD3">
        <v>23.4</v>
      </c>
      <c r="AE3">
        <v>225.84059999999999</v>
      </c>
      <c r="AF3">
        <v>6.5</v>
      </c>
      <c r="AG3">
        <v>108</v>
      </c>
    </row>
    <row r="4" spans="1:33">
      <c r="A4" t="s">
        <v>362</v>
      </c>
      <c r="B4" s="1">
        <v>0.53472222222222221</v>
      </c>
      <c r="C4" t="s">
        <v>212</v>
      </c>
      <c r="D4" t="s">
        <v>229</v>
      </c>
      <c r="F4">
        <v>6814</v>
      </c>
      <c r="G4" t="s">
        <v>230</v>
      </c>
      <c r="H4" t="s">
        <v>231</v>
      </c>
      <c r="I4" t="s">
        <v>232</v>
      </c>
      <c r="J4" t="s">
        <v>331</v>
      </c>
      <c r="K4" t="s">
        <v>358</v>
      </c>
      <c r="L4">
        <v>6</v>
      </c>
      <c r="M4">
        <v>47.68</v>
      </c>
      <c r="N4">
        <v>49.566699999999997</v>
      </c>
      <c r="O4">
        <v>31.769300000000001</v>
      </c>
      <c r="P4">
        <v>17.156600000000001</v>
      </c>
      <c r="Q4">
        <v>9.4832999999999998</v>
      </c>
      <c r="R4">
        <v>4.3415999999999997</v>
      </c>
      <c r="S4">
        <v>2.7926000000000002</v>
      </c>
      <c r="T4">
        <v>2.1526000000000001</v>
      </c>
      <c r="U4">
        <v>0</v>
      </c>
      <c r="V4">
        <v>0</v>
      </c>
      <c r="W4">
        <v>10.447100000000001</v>
      </c>
      <c r="X4" t="s">
        <v>363</v>
      </c>
      <c r="Y4">
        <v>2.4430999999999998</v>
      </c>
      <c r="Z4" t="s">
        <v>237</v>
      </c>
      <c r="AA4">
        <v>4.0464000000000002</v>
      </c>
      <c r="AB4" t="s">
        <v>364</v>
      </c>
      <c r="AC4">
        <v>2.2248000000000001</v>
      </c>
      <c r="AD4">
        <v>36.8108</v>
      </c>
      <c r="AE4">
        <v>224.64689999999999</v>
      </c>
      <c r="AF4">
        <v>1.2</v>
      </c>
      <c r="AG4">
        <v>128</v>
      </c>
    </row>
    <row r="5" spans="1:33">
      <c r="A5" t="s">
        <v>365</v>
      </c>
      <c r="B5" s="1">
        <v>0.53472222222222221</v>
      </c>
      <c r="C5" t="s">
        <v>212</v>
      </c>
      <c r="D5" t="s">
        <v>229</v>
      </c>
      <c r="F5">
        <v>6814</v>
      </c>
      <c r="G5" t="s">
        <v>230</v>
      </c>
      <c r="H5" t="s">
        <v>231</v>
      </c>
      <c r="I5" t="s">
        <v>232</v>
      </c>
      <c r="J5" t="s">
        <v>331</v>
      </c>
      <c r="K5" t="s">
        <v>358</v>
      </c>
      <c r="L5">
        <v>6</v>
      </c>
      <c r="M5">
        <v>48.7423</v>
      </c>
      <c r="N5">
        <v>51.021299999999997</v>
      </c>
      <c r="O5">
        <v>24.2456</v>
      </c>
      <c r="P5">
        <v>5.3712999999999997</v>
      </c>
      <c r="Q5">
        <v>5.1025</v>
      </c>
      <c r="R5">
        <v>4.6816000000000004</v>
      </c>
      <c r="S5">
        <v>2.6974</v>
      </c>
      <c r="T5">
        <v>1.8391</v>
      </c>
      <c r="U5">
        <v>0.60670000000000002</v>
      </c>
      <c r="V5">
        <v>0.5716</v>
      </c>
      <c r="W5">
        <v>18.1221</v>
      </c>
      <c r="X5" t="s">
        <v>366</v>
      </c>
      <c r="Y5">
        <v>0</v>
      </c>
      <c r="Z5" t="s">
        <v>367</v>
      </c>
      <c r="AA5">
        <v>0.44440000000000002</v>
      </c>
      <c r="AB5" t="s">
        <v>368</v>
      </c>
      <c r="AC5">
        <v>1.6158999999999999</v>
      </c>
      <c r="AD5">
        <v>27.637699999999999</v>
      </c>
      <c r="AE5">
        <v>192.6996</v>
      </c>
      <c r="AF5">
        <v>14</v>
      </c>
      <c r="AG5">
        <v>94</v>
      </c>
    </row>
    <row r="6" spans="1:33">
      <c r="A6" t="s">
        <v>369</v>
      </c>
      <c r="B6" s="1">
        <v>0.53472222222222221</v>
      </c>
      <c r="C6" t="s">
        <v>212</v>
      </c>
      <c r="D6" t="s">
        <v>229</v>
      </c>
      <c r="F6">
        <v>6814</v>
      </c>
      <c r="G6" t="s">
        <v>230</v>
      </c>
      <c r="H6" t="s">
        <v>231</v>
      </c>
      <c r="I6" t="s">
        <v>232</v>
      </c>
      <c r="J6" t="s">
        <v>331</v>
      </c>
      <c r="K6" t="s">
        <v>358</v>
      </c>
      <c r="L6">
        <v>6</v>
      </c>
      <c r="M6">
        <v>54.763599999999997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241</v>
      </c>
      <c r="Y6">
        <v>0.4672</v>
      </c>
      <c r="Z6" t="s">
        <v>274</v>
      </c>
      <c r="AA6">
        <v>0.17680000000000001</v>
      </c>
      <c r="AB6" t="s">
        <v>370</v>
      </c>
      <c r="AC6">
        <v>1.2177</v>
      </c>
      <c r="AD6">
        <v>3.3</v>
      </c>
      <c r="AE6">
        <v>143.22069999999999</v>
      </c>
      <c r="AF6">
        <v>66</v>
      </c>
      <c r="AG6">
        <v>0</v>
      </c>
    </row>
    <row r="7" spans="1:33">
      <c r="A7" t="s">
        <v>371</v>
      </c>
      <c r="B7" s="1">
        <v>0.53472222222222221</v>
      </c>
      <c r="C7" t="s">
        <v>212</v>
      </c>
      <c r="D7" t="s">
        <v>229</v>
      </c>
      <c r="F7">
        <v>6814</v>
      </c>
      <c r="G7" t="s">
        <v>230</v>
      </c>
      <c r="H7" t="s">
        <v>231</v>
      </c>
      <c r="I7" t="s">
        <v>232</v>
      </c>
      <c r="J7" t="s">
        <v>331</v>
      </c>
      <c r="K7" t="s">
        <v>358</v>
      </c>
      <c r="L7">
        <v>5</v>
      </c>
      <c r="M7">
        <v>36.040599999999998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273</v>
      </c>
      <c r="Y7">
        <v>0.8014</v>
      </c>
      <c r="Z7" t="s">
        <v>372</v>
      </c>
      <c r="AA7">
        <v>0.19350000000000001</v>
      </c>
      <c r="AB7" t="s">
        <v>373</v>
      </c>
      <c r="AC7">
        <v>0.97360000000000002</v>
      </c>
      <c r="AD7">
        <v>3.3</v>
      </c>
      <c r="AE7">
        <v>96.126800000000003</v>
      </c>
      <c r="AF7">
        <v>50</v>
      </c>
      <c r="AG7">
        <v>0</v>
      </c>
    </row>
    <row r="51" spans="1:33" hidden="1" outlineLevel="1">
      <c r="A51" t="str">
        <f>C2</f>
        <v>Wexford</v>
      </c>
      <c r="B51">
        <f>B2</f>
        <v>0.53472222222222221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Fiveaftermidnight (IRE)</v>
      </c>
      <c r="L52" t="str">
        <f t="shared" si="0"/>
        <v>Fiveaftermidnight (IRE)</v>
      </c>
      <c r="M52" t="str">
        <f t="shared" si="0"/>
        <v>Sapphire Lady (IRE)</v>
      </c>
      <c r="N52" t="str">
        <f t="shared" ref="N52:N91" si="1">INDEX($A$2:$A$20,(MATCH(LARGE(W$2:W$20,$J52),W$2:W$20,0)))</f>
        <v>Sapphire Lady (IRE)</v>
      </c>
      <c r="O52" t="str">
        <f t="shared" ref="O52:O91" si="2">INDEX($A$2:$A$20,(MATCH(LARGE(AA$2:AA$20,$J52),AA$2:AA$20,0)))</f>
        <v>Sapphire Lady (IRE)</v>
      </c>
      <c r="P52" t="str">
        <f t="shared" ref="P52:P91" si="3">INDEX($A$2:$A$20,(MATCH(LARGE(Y$2:Y$20,$J52),Y$2:Y$20,0)))</f>
        <v>Sapphire Lady (IRE)</v>
      </c>
      <c r="Q52" t="str">
        <f t="shared" ref="Q52:Q91" si="4">INDEX($A$2:$A$20,(MATCH(LARGE(Y$2:Y$20,$J52),Y$2:Y$20,0)))</f>
        <v>Sapphire Lady (IRE)</v>
      </c>
      <c r="R52" t="str">
        <f t="shared" ref="R52:R91" si="5">INDEX($A$2:$A$20,(MATCH(LARGE(AD$2:AD$20,$J52),AD$2:AD$20,0)))</f>
        <v>Sapphire Lady (IRE)</v>
      </c>
      <c r="S52" t="str">
        <f t="shared" ref="S52:S80" si="6">A2</f>
        <v>Sapphire Lady (IRE)</v>
      </c>
      <c r="V52">
        <f t="shared" ref="V52:V80" si="7">SUM(Y52:AF52)</f>
        <v>42</v>
      </c>
      <c r="W52">
        <f t="shared" ref="W52:W80" si="8">V52-AG2</f>
        <v>-82</v>
      </c>
      <c r="X52">
        <f t="shared" ref="X52:X60" si="9">IF(ISNA(W52),"",W52)</f>
        <v>-82</v>
      </c>
      <c r="Y52">
        <f t="shared" ref="Y52:AA80" si="10">(($H$63+1)-(RANK(M2,M$2:M$30)))</f>
        <v>5</v>
      </c>
      <c r="Z52">
        <f t="shared" si="10"/>
        <v>3</v>
      </c>
      <c r="AA52">
        <f t="shared" si="10"/>
        <v>6</v>
      </c>
      <c r="AB52">
        <f t="shared" ref="AB52:AB80" si="11">(($H$63+1)-(RANK(W2,W$2:W$30)))</f>
        <v>6</v>
      </c>
      <c r="AC52">
        <f t="shared" ref="AC52:AC80" si="12">(($H$63+1)-(RANK(Y2,Y$2:Y$30)))</f>
        <v>6</v>
      </c>
      <c r="AD52">
        <f t="shared" ref="AD52:AD80" si="13">(($H$63+1)-(RANK(AA2,AA$2:AA$30)))</f>
        <v>6</v>
      </c>
      <c r="AE52">
        <f t="shared" ref="AE52:AF80" si="14">(($H$63+1)-(RANK(AC2,AC$2:AC$30)))</f>
        <v>4</v>
      </c>
      <c r="AF52">
        <f t="shared" si="14"/>
        <v>6</v>
      </c>
      <c r="AG52" t="str">
        <f>INDEX(S52:S92, MATCH(LARGE(X52:X92, 1),X52:X92, 0))</f>
        <v>Call Curtin (IRE)</v>
      </c>
    </row>
    <row r="53" spans="1:33" hidden="1" outlineLevel="1">
      <c r="A53" t="s">
        <v>43</v>
      </c>
      <c r="B53" t="str">
        <f>A2</f>
        <v>Sapphire Lady (IRE)</v>
      </c>
      <c r="C53">
        <f>AE2</f>
        <v>243.53030000000001</v>
      </c>
      <c r="D53">
        <f>AG2</f>
        <v>124</v>
      </c>
      <c r="E53">
        <f>C53-D53</f>
        <v>119.53030000000001</v>
      </c>
      <c r="F53">
        <f>SUMIF(B53:B61, B53, G53:G61)</f>
        <v>0.69330779516850405</v>
      </c>
      <c r="G53">
        <f>(1/C53)*(C53-C54)</f>
        <v>7.2638599796411435E-2</v>
      </c>
      <c r="H53">
        <f>AF2</f>
        <v>1.1000000000000001</v>
      </c>
      <c r="J53">
        <v>2</v>
      </c>
      <c r="K53" t="str">
        <f t="shared" si="0"/>
        <v>Sapphire Lady (IRE)</v>
      </c>
      <c r="L53" t="str">
        <f t="shared" si="0"/>
        <v>Sinndar Sandy (IRE)</v>
      </c>
      <c r="M53" t="str">
        <f t="shared" si="0"/>
        <v>Chambord Du Lys (FR)</v>
      </c>
      <c r="N53" t="str">
        <f t="shared" si="1"/>
        <v>Sinndar Sandy (IRE)</v>
      </c>
      <c r="O53" t="str">
        <f t="shared" si="2"/>
        <v>Chambord Du Lys (FR)</v>
      </c>
      <c r="P53" t="str">
        <f t="shared" si="3"/>
        <v>Chambord Du Lys (FR)</v>
      </c>
      <c r="Q53" t="str">
        <f t="shared" si="4"/>
        <v>Chambord Du Lys (FR)</v>
      </c>
      <c r="R53" t="str">
        <f t="shared" si="5"/>
        <v>Chambord Du Lys (FR)</v>
      </c>
      <c r="S53" t="str">
        <f t="shared" si="6"/>
        <v>Fiveaftermidnight (IRE)</v>
      </c>
      <c r="V53">
        <f t="shared" si="7"/>
        <v>30</v>
      </c>
      <c r="W53">
        <f t="shared" si="8"/>
        <v>-78</v>
      </c>
      <c r="X53">
        <f t="shared" si="9"/>
        <v>-78</v>
      </c>
      <c r="Y53">
        <f t="shared" si="10"/>
        <v>6</v>
      </c>
      <c r="Z53">
        <f t="shared" si="10"/>
        <v>6</v>
      </c>
      <c r="AA53">
        <f t="shared" si="10"/>
        <v>3</v>
      </c>
      <c r="AB53">
        <f t="shared" si="11"/>
        <v>4</v>
      </c>
      <c r="AC53">
        <f t="shared" si="12"/>
        <v>2</v>
      </c>
      <c r="AD53">
        <f t="shared" si="13"/>
        <v>1</v>
      </c>
      <c r="AE53">
        <f t="shared" si="14"/>
        <v>5</v>
      </c>
      <c r="AF53">
        <f t="shared" si="14"/>
        <v>3</v>
      </c>
    </row>
    <row r="54" spans="1:33" hidden="1" outlineLevel="1">
      <c r="A54" t="s">
        <v>44</v>
      </c>
      <c r="B54" t="str">
        <f>A3</f>
        <v>Fiveaftermidnight (IRE)</v>
      </c>
      <c r="C54">
        <f>AE3</f>
        <v>225.84059999999999</v>
      </c>
      <c r="D54">
        <f>AG3</f>
        <v>108</v>
      </c>
      <c r="E54">
        <f t="shared" ref="E54:E55" si="15">C54-D54</f>
        <v>117.84059999999999</v>
      </c>
      <c r="F54">
        <f ca="1">SUMIF(B53:B64, B54, G53:G61)</f>
        <v>0.25652794865929279</v>
      </c>
      <c r="H54">
        <f>AF3</f>
        <v>6.5</v>
      </c>
      <c r="J54">
        <v>3</v>
      </c>
      <c r="K54" t="str">
        <f t="shared" si="0"/>
        <v>Call Curtin (IRE)</v>
      </c>
      <c r="L54" t="str">
        <f t="shared" si="0"/>
        <v>Chambord Du Lys (FR)</v>
      </c>
      <c r="M54" t="str">
        <f t="shared" si="0"/>
        <v>Sinndar Sandy (IRE)</v>
      </c>
      <c r="N54" t="str">
        <f t="shared" si="1"/>
        <v>Fiveaftermidnight (IRE)</v>
      </c>
      <c r="O54" t="str">
        <f t="shared" si="2"/>
        <v>Sinndar Sandy (IRE)</v>
      </c>
      <c r="P54" t="str">
        <f t="shared" si="3"/>
        <v>Elusive High (IRE)</v>
      </c>
      <c r="Q54" t="str">
        <f t="shared" si="4"/>
        <v>Elusive High (IRE)</v>
      </c>
      <c r="R54" t="str">
        <f t="shared" si="5"/>
        <v>Sinndar Sandy (IRE)</v>
      </c>
      <c r="S54" t="str">
        <f t="shared" si="6"/>
        <v>Chambord Du Lys (FR)</v>
      </c>
      <c r="V54">
        <f t="shared" si="7"/>
        <v>35</v>
      </c>
      <c r="W54">
        <f t="shared" si="8"/>
        <v>-93</v>
      </c>
      <c r="X54">
        <f t="shared" si="9"/>
        <v>-93</v>
      </c>
      <c r="Y54">
        <f t="shared" si="10"/>
        <v>2</v>
      </c>
      <c r="Z54">
        <f t="shared" si="10"/>
        <v>4</v>
      </c>
      <c r="AA54">
        <f t="shared" si="10"/>
        <v>5</v>
      </c>
      <c r="AB54">
        <f t="shared" si="11"/>
        <v>3</v>
      </c>
      <c r="AC54">
        <f t="shared" si="12"/>
        <v>5</v>
      </c>
      <c r="AD54">
        <f t="shared" si="13"/>
        <v>5</v>
      </c>
      <c r="AE54">
        <f t="shared" si="14"/>
        <v>6</v>
      </c>
      <c r="AF54">
        <f t="shared" si="14"/>
        <v>5</v>
      </c>
    </row>
    <row r="55" spans="1:33" hidden="1" outlineLevel="1">
      <c r="A55" t="s">
        <v>45</v>
      </c>
      <c r="B55" t="str">
        <f>A4</f>
        <v>Chambord Du Lys (FR)</v>
      </c>
      <c r="C55">
        <f>AE4</f>
        <v>224.64689999999999</v>
      </c>
      <c r="D55">
        <f>AG4</f>
        <v>128</v>
      </c>
      <c r="E55">
        <f t="shared" si="15"/>
        <v>96.646899999999988</v>
      </c>
      <c r="F55">
        <f ca="1">SUMIF(B53:B64, B55, G53:G61)</f>
        <v>0.12675296655879181</v>
      </c>
      <c r="H55">
        <f>AF4</f>
        <v>1.2</v>
      </c>
      <c r="J55">
        <v>4</v>
      </c>
      <c r="K55" t="str">
        <f t="shared" si="0"/>
        <v>Sinndar Sandy (IRE)</v>
      </c>
      <c r="L55" t="str">
        <f t="shared" si="0"/>
        <v>Sapphire Lady (IRE)</v>
      </c>
      <c r="M55" t="str">
        <f t="shared" si="0"/>
        <v>Fiveaftermidnight (IRE)</v>
      </c>
      <c r="N55" t="str">
        <f t="shared" si="1"/>
        <v>Chambord Du Lys (FR)</v>
      </c>
      <c r="O55" t="str">
        <f t="shared" si="2"/>
        <v>Elusive High (IRE)</v>
      </c>
      <c r="P55" t="str">
        <f t="shared" si="3"/>
        <v>Call Curtin (IRE)</v>
      </c>
      <c r="Q55" t="str">
        <f t="shared" si="4"/>
        <v>Call Curtin (IRE)</v>
      </c>
      <c r="R55" t="str">
        <f t="shared" si="5"/>
        <v>Fiveaftermidnight (IRE)</v>
      </c>
      <c r="S55" t="str">
        <f t="shared" si="6"/>
        <v>Sinndar Sandy (IRE)</v>
      </c>
      <c r="V55">
        <f t="shared" si="7"/>
        <v>29</v>
      </c>
      <c r="W55">
        <f t="shared" si="8"/>
        <v>-65</v>
      </c>
      <c r="X55">
        <f t="shared" si="9"/>
        <v>-65</v>
      </c>
      <c r="Y55">
        <f t="shared" si="10"/>
        <v>3</v>
      </c>
      <c r="Z55">
        <f t="shared" si="10"/>
        <v>5</v>
      </c>
      <c r="AA55">
        <f t="shared" si="10"/>
        <v>4</v>
      </c>
      <c r="AB55">
        <f t="shared" si="11"/>
        <v>5</v>
      </c>
      <c r="AC55">
        <f t="shared" si="12"/>
        <v>1</v>
      </c>
      <c r="AD55">
        <f t="shared" si="13"/>
        <v>4</v>
      </c>
      <c r="AE55">
        <f t="shared" si="14"/>
        <v>3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Fiveaftermidnight (IRE)</v>
      </c>
      <c r="C56">
        <f>LARGE(M$2:M$20, D56)</f>
        <v>80.871499999999997</v>
      </c>
      <c r="D56">
        <v>1</v>
      </c>
      <c r="E56">
        <f>LARGE(M$2:M$20, F56)</f>
        <v>60.125700000000002</v>
      </c>
      <c r="F56">
        <v>2</v>
      </c>
      <c r="G56">
        <f t="shared" ref="G56:G61" si="16">IF(C56&gt;0, (1/C56)*(C56-E56), 0.1)</f>
        <v>0.25652794865929279</v>
      </c>
      <c r="H56">
        <f t="shared" ref="H56:H61" si="17">INDEX(AF$2:AF$20,MATCH(B56,A$2:A$20,0))</f>
        <v>6.5</v>
      </c>
      <c r="J56">
        <v>5</v>
      </c>
      <c r="K56" t="str">
        <f t="shared" si="0"/>
        <v>Chambord Du Lys (FR)</v>
      </c>
      <c r="L56" t="str">
        <f t="shared" si="0"/>
        <v>Call Curtin (IRE)</v>
      </c>
      <c r="M56" t="str">
        <f t="shared" si="0"/>
        <v>Call Curtin (IRE)</v>
      </c>
      <c r="N56" t="str">
        <f t="shared" si="1"/>
        <v>Call Curtin (IRE)</v>
      </c>
      <c r="O56" t="str">
        <f t="shared" si="2"/>
        <v>Call Curtin (IRE)</v>
      </c>
      <c r="P56" t="str">
        <f t="shared" si="3"/>
        <v>Fiveaftermidnight (IRE)</v>
      </c>
      <c r="Q56" t="str">
        <f t="shared" si="4"/>
        <v>Fiveaftermidnight (IRE)</v>
      </c>
      <c r="R56" t="str">
        <f t="shared" si="5"/>
        <v>Call Curtin (IRE)</v>
      </c>
      <c r="S56" t="str">
        <f t="shared" si="6"/>
        <v>Call Curtin (IRE)</v>
      </c>
      <c r="V56">
        <f t="shared" si="7"/>
        <v>19</v>
      </c>
      <c r="W56">
        <f t="shared" si="8"/>
        <v>19</v>
      </c>
      <c r="X56">
        <f t="shared" si="9"/>
        <v>19</v>
      </c>
      <c r="Y56">
        <f t="shared" si="10"/>
        <v>4</v>
      </c>
      <c r="Z56">
        <f t="shared" si="10"/>
        <v>2</v>
      </c>
      <c r="AA56">
        <f t="shared" si="10"/>
        <v>2</v>
      </c>
      <c r="AB56">
        <f t="shared" si="11"/>
        <v>2</v>
      </c>
      <c r="AC56">
        <f t="shared" si="12"/>
        <v>3</v>
      </c>
      <c r="AD56">
        <f t="shared" si="13"/>
        <v>2</v>
      </c>
      <c r="AE56">
        <f t="shared" si="14"/>
        <v>2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Sapphire Lady (IRE)</v>
      </c>
      <c r="C57">
        <f>LARGE(W$2:W$20, D57)</f>
        <v>20.413599999999999</v>
      </c>
      <c r="D57">
        <v>1</v>
      </c>
      <c r="E57">
        <f>LARGE(W$2:W$20, F57)</f>
        <v>18.1221</v>
      </c>
      <c r="F57">
        <v>2</v>
      </c>
      <c r="G57">
        <f t="shared" si="16"/>
        <v>0.11225359564212091</v>
      </c>
      <c r="H57">
        <f t="shared" si="17"/>
        <v>1.1000000000000001</v>
      </c>
      <c r="J57">
        <v>6</v>
      </c>
      <c r="K57" t="str">
        <f t="shared" si="0"/>
        <v>Elusive High (IRE)</v>
      </c>
      <c r="L57" t="str">
        <f t="shared" si="0"/>
        <v>Call Curtin (IRE)</v>
      </c>
      <c r="M57" t="str">
        <f t="shared" si="0"/>
        <v>Call Curtin (IRE)</v>
      </c>
      <c r="N57" t="str">
        <f t="shared" si="1"/>
        <v>Call Curtin (IRE)</v>
      </c>
      <c r="O57" t="str">
        <f t="shared" si="2"/>
        <v>Fiveaftermidnight (IRE)</v>
      </c>
      <c r="P57" t="str">
        <f t="shared" si="3"/>
        <v>Sinndar Sandy (IRE)</v>
      </c>
      <c r="Q57" t="str">
        <f t="shared" si="4"/>
        <v>Sinndar Sandy (IRE)</v>
      </c>
      <c r="R57" t="str">
        <f t="shared" si="5"/>
        <v>Call Curtin (IRE)</v>
      </c>
      <c r="S57" t="str">
        <f t="shared" si="6"/>
        <v>Elusive High (IRE)</v>
      </c>
      <c r="V57">
        <f t="shared" si="7"/>
        <v>17</v>
      </c>
      <c r="W57">
        <f t="shared" si="8"/>
        <v>17</v>
      </c>
      <c r="X57">
        <f t="shared" si="9"/>
        <v>17</v>
      </c>
      <c r="Y57">
        <f t="shared" si="10"/>
        <v>1</v>
      </c>
      <c r="Z57">
        <f t="shared" si="10"/>
        <v>2</v>
      </c>
      <c r="AA57">
        <f t="shared" si="10"/>
        <v>2</v>
      </c>
      <c r="AB57">
        <f t="shared" si="11"/>
        <v>2</v>
      </c>
      <c r="AC57">
        <f t="shared" si="12"/>
        <v>4</v>
      </c>
      <c r="AD57">
        <f t="shared" si="13"/>
        <v>3</v>
      </c>
      <c r="AE57">
        <f t="shared" si="14"/>
        <v>1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Sapphire Lady (IRE)</v>
      </c>
      <c r="C58">
        <f>LARGE(AA$2:AA$20, D58)</f>
        <v>4.4352</v>
      </c>
      <c r="D58">
        <v>1</v>
      </c>
      <c r="E58">
        <f>LARGE(AA$2:AA$20, F58)</f>
        <v>4.0464000000000002</v>
      </c>
      <c r="F58">
        <v>2</v>
      </c>
      <c r="G58">
        <f t="shared" si="16"/>
        <v>8.7662337662337622E-2</v>
      </c>
      <c r="H58">
        <f t="shared" si="17"/>
        <v>1.1000000000000001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>
        <f t="shared" si="10"/>
        <v>2</v>
      </c>
      <c r="AA58">
        <f t="shared" si="10"/>
        <v>2</v>
      </c>
      <c r="AB58">
        <f t="shared" si="11"/>
        <v>2</v>
      </c>
      <c r="AC58">
        <f t="shared" si="12"/>
        <v>1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Chambord Du Lys (FR)</v>
      </c>
      <c r="C59">
        <f>LARGE(AC$2:AC$20, D59)</f>
        <v>2.2248000000000001</v>
      </c>
      <c r="D59">
        <v>1</v>
      </c>
      <c r="E59">
        <f>LARGE(AC$2:AC$20, F59)</f>
        <v>1.9428000000000001</v>
      </c>
      <c r="F59">
        <v>2</v>
      </c>
      <c r="G59">
        <f t="shared" si="16"/>
        <v>0.12675296655879181</v>
      </c>
      <c r="H59">
        <f t="shared" si="17"/>
        <v>1.2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>
        <f t="shared" si="10"/>
        <v>2</v>
      </c>
      <c r="AA59">
        <f t="shared" si="10"/>
        <v>2</v>
      </c>
      <c r="AB59">
        <f t="shared" si="11"/>
        <v>2</v>
      </c>
      <c r="AC59">
        <f t="shared" si="12"/>
        <v>1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Sapphire Lady (IRE)</v>
      </c>
      <c r="C60">
        <f>LARGE(Y$2:Y$20, D60)</f>
        <v>4.1939000000000002</v>
      </c>
      <c r="D60">
        <v>1</v>
      </c>
      <c r="E60">
        <f>LARGE(Y$2:Y$20, F60)</f>
        <v>2.4430999999999998</v>
      </c>
      <c r="F60">
        <v>2</v>
      </c>
      <c r="G60">
        <f t="shared" si="16"/>
        <v>0.41746345883306712</v>
      </c>
      <c r="H60">
        <f t="shared" si="17"/>
        <v>1.1000000000000001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>
        <f t="shared" si="10"/>
        <v>2</v>
      </c>
      <c r="AA60">
        <f t="shared" si="10"/>
        <v>2</v>
      </c>
      <c r="AB60">
        <f t="shared" si="11"/>
        <v>2</v>
      </c>
      <c r="AC60">
        <f t="shared" si="12"/>
        <v>1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Sapphire Lady (IRE)</v>
      </c>
      <c r="C61">
        <f>LARGE(AD$2:AD$20, D61)</f>
        <v>36.932299999999998</v>
      </c>
      <c r="D61">
        <v>1</v>
      </c>
      <c r="E61">
        <f>LARGE(AD$2:AD$20, F61)</f>
        <v>36.8108</v>
      </c>
      <c r="F61">
        <v>2</v>
      </c>
      <c r="G61">
        <f t="shared" si="16"/>
        <v>3.2898032345669644E-3</v>
      </c>
      <c r="H61">
        <f t="shared" si="17"/>
        <v>1.1000000000000001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>
        <f t="shared" si="10"/>
        <v>2</v>
      </c>
      <c r="AA61">
        <f t="shared" si="10"/>
        <v>2</v>
      </c>
      <c r="AB61">
        <f t="shared" si="11"/>
        <v>2</v>
      </c>
      <c r="AC61">
        <f t="shared" si="12"/>
        <v>1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Sapphire Lady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>
        <f t="shared" si="10"/>
        <v>2</v>
      </c>
      <c r="AA62">
        <f t="shared" si="10"/>
        <v>2</v>
      </c>
      <c r="AB62">
        <f t="shared" si="11"/>
        <v>2</v>
      </c>
      <c r="AC62">
        <f t="shared" si="12"/>
        <v>1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Fiveaftermidnight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6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>
        <f t="shared" si="10"/>
        <v>2</v>
      </c>
      <c r="AA63">
        <f t="shared" si="10"/>
        <v>2</v>
      </c>
      <c r="AB63">
        <f t="shared" si="11"/>
        <v>2</v>
      </c>
      <c r="AC63">
        <f t="shared" si="12"/>
        <v>1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Sapphire Lady (IRE)</v>
      </c>
      <c r="C64">
        <f>INDEX(AF$2:AF$20,MATCH(B64,A$2:A$20,0))</f>
        <v>1.1000000000000001</v>
      </c>
      <c r="D64">
        <v>1</v>
      </c>
      <c r="E64">
        <f>SUMIF(B53:B61, B64, G53:G61)</f>
        <v>0.69330779516850405</v>
      </c>
      <c r="F64">
        <v>0</v>
      </c>
      <c r="G64" t="str">
        <f>K2</f>
        <v>Casey Tarmacadam Mares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>
        <f t="shared" si="10"/>
        <v>2</v>
      </c>
      <c r="AA64">
        <f t="shared" si="10"/>
        <v>2</v>
      </c>
      <c r="AB64">
        <f t="shared" si="11"/>
        <v>2</v>
      </c>
      <c r="AC64">
        <f t="shared" si="12"/>
        <v>1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2m4f </v>
      </c>
      <c r="H65">
        <f>LARGE(G58:G60, 1)</f>
        <v>0.41746345883306712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>
        <f t="shared" si="10"/>
        <v>2</v>
      </c>
      <c r="AA65">
        <f t="shared" si="10"/>
        <v>2</v>
      </c>
      <c r="AB65">
        <f t="shared" si="11"/>
        <v>2</v>
      </c>
      <c r="AC65">
        <f t="shared" si="12"/>
        <v>1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2</v>
      </c>
      <c r="G66">
        <f>F2</f>
        <v>6814</v>
      </c>
      <c r="H66">
        <f ca="1">LARGE(F53:F55, 1)</f>
        <v>0.69330779516850405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>
        <f t="shared" si="10"/>
        <v>2</v>
      </c>
      <c r="AA66">
        <f t="shared" si="10"/>
        <v>2</v>
      </c>
      <c r="AB66">
        <f t="shared" si="11"/>
        <v>2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Sapphire Lady (IRE)</v>
      </c>
      <c r="F67">
        <f>IF(H63&lt;11, F66+1, F66)</f>
        <v>3</v>
      </c>
      <c r="G67" t="str">
        <f>G2</f>
        <v>Good</v>
      </c>
      <c r="H67" t="str">
        <f ca="1">INDEX(B53:B55,MATCH(H66,F53:F55,0))</f>
        <v>Sapphire Lady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>
        <f t="shared" si="10"/>
        <v>2</v>
      </c>
      <c r="AA67">
        <f t="shared" si="10"/>
        <v>2</v>
      </c>
      <c r="AB67">
        <f t="shared" si="11"/>
        <v>2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Sapphire Lady (IRE)</v>
      </c>
      <c r="B68" t="str">
        <f ca="1">IF(ISNA(A68), B56, A68)</f>
        <v>Sapphire Lady (IRE)</v>
      </c>
      <c r="C68">
        <f ca="1">INDEX(AF$2:AF$20,MATCH(B68,A$2:A$20,0))</f>
        <v>1.1000000000000001</v>
      </c>
      <c r="D68">
        <v>1</v>
      </c>
      <c r="F68">
        <f ca="1">IF(E70&gt;0.5, F67+1, F67)</f>
        <v>4</v>
      </c>
      <c r="G68" t="str">
        <f>I2</f>
        <v>Non Handicap</v>
      </c>
      <c r="H68">
        <f ca="1">IF(G66&gt;10000, G70+1, G70)</f>
        <v>4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>
        <f t="shared" si="10"/>
        <v>2</v>
      </c>
      <c r="AA68">
        <f t="shared" si="10"/>
        <v>2</v>
      </c>
      <c r="AB68">
        <f t="shared" si="11"/>
        <v>2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Sapphire Lady (IRE)</v>
      </c>
      <c r="C69">
        <f ca="1">INDEX(AF$2:AF$20,MATCH(B69,A$2:A$20,0))</f>
        <v>1.1000000000000001</v>
      </c>
      <c r="D69">
        <v>1</v>
      </c>
      <c r="F69">
        <f ca="1">IF(E70&gt;1, F68+1, F68)</f>
        <v>4</v>
      </c>
      <c r="G69">
        <f ca="1">IF(G66&lt;5000, F70-1, F70)</f>
        <v>4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>
        <f t="shared" si="10"/>
        <v>2</v>
      </c>
      <c r="AA69">
        <f t="shared" si="10"/>
        <v>2</v>
      </c>
      <c r="AB69">
        <f t="shared" si="11"/>
        <v>2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Sapphire Lady (IRE)</v>
      </c>
      <c r="C70">
        <f ca="1">INDEX(AF$2:AF$20,MATCH(B70,A$2:A$20,0))</f>
        <v>1.1000000000000001</v>
      </c>
      <c r="D70">
        <v>1</v>
      </c>
      <c r="E70">
        <f ca="1">SUMIF(B53:B61, B70, G53:G61)</f>
        <v>0.69330779516850405</v>
      </c>
      <c r="F70">
        <f ca="1">IF(E70&gt;1.5, F69+1, F69)</f>
        <v>4</v>
      </c>
      <c r="G70">
        <f ca="1">IF(H63&gt;15, G69-1, G69)</f>
        <v>4</v>
      </c>
      <c r="H70" t="str">
        <f ca="1">IF(H68=0,"*",IF(H68=1,"*",IF(H68=2,"**",IF(H68=3,"***",IF(H68=4,"****",IF(H68&gt;=5,"*****","*"))))))</f>
        <v>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>
        <f t="shared" si="10"/>
        <v>2</v>
      </c>
      <c r="AA70">
        <f t="shared" si="10"/>
        <v>2</v>
      </c>
      <c r="AB70">
        <f t="shared" si="11"/>
        <v>2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>
        <f t="shared" si="10"/>
        <v>2</v>
      </c>
      <c r="AA71">
        <f t="shared" si="10"/>
        <v>2</v>
      </c>
      <c r="AB71">
        <f t="shared" si="11"/>
        <v>2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Sapphire Lady (IRE)</v>
      </c>
      <c r="C72">
        <f>C53</f>
        <v>243.53030000000001</v>
      </c>
      <c r="D72">
        <f>(1/C72)*(C72-C73)</f>
        <v>7.2638599796411435E-2</v>
      </c>
      <c r="E72">
        <f>H53</f>
        <v>1.1000000000000001</v>
      </c>
      <c r="F72">
        <f>(E72*10)-10</f>
        <v>1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>
        <f t="shared" si="10"/>
        <v>2</v>
      </c>
      <c r="AA72">
        <f t="shared" si="10"/>
        <v>2</v>
      </c>
      <c r="AB72">
        <f t="shared" si="11"/>
        <v>2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Fiveaftermidnight (IRE)</v>
      </c>
      <c r="C73">
        <f t="shared" si="19"/>
        <v>225.84059999999999</v>
      </c>
      <c r="D73">
        <f>(1/C73)*(C73-C74)</f>
        <v>5.2855863826079402E-3</v>
      </c>
      <c r="E73">
        <f t="shared" ref="E73:E74" si="20">H54</f>
        <v>6.5</v>
      </c>
      <c r="F73">
        <f>(E73*10)-10</f>
        <v>55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>
        <f t="shared" si="10"/>
        <v>2</v>
      </c>
      <c r="AA73">
        <f t="shared" si="10"/>
        <v>2</v>
      </c>
      <c r="AB73">
        <f t="shared" si="11"/>
        <v>2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Chambord Du Lys (FR)</v>
      </c>
      <c r="C74">
        <f t="shared" si="19"/>
        <v>224.64689999999999</v>
      </c>
      <c r="E74">
        <f t="shared" si="20"/>
        <v>1.2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>
        <f t="shared" si="10"/>
        <v>2</v>
      </c>
      <c r="AA74">
        <f t="shared" si="10"/>
        <v>2</v>
      </c>
      <c r="AB74">
        <f t="shared" si="11"/>
        <v>2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>
        <f t="shared" si="10"/>
        <v>2</v>
      </c>
      <c r="AA75">
        <f t="shared" si="10"/>
        <v>2</v>
      </c>
      <c r="AB75">
        <f t="shared" si="11"/>
        <v>2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>
        <f t="shared" si="10"/>
        <v>2</v>
      </c>
      <c r="AA76">
        <f t="shared" si="10"/>
        <v>2</v>
      </c>
      <c r="AB76">
        <f t="shared" si="11"/>
        <v>2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1.1000000000000001</v>
      </c>
      <c r="C77">
        <f>SMALL(AF2:AF50, 1)</f>
        <v>1.1000000000000001</v>
      </c>
      <c r="D77" t="str">
        <f>IF(G77&lt;=3, "YES", "NO")</f>
        <v>YES</v>
      </c>
      <c r="E77">
        <f>IF(C77=0,SMALL(AF2:AF49,2), C77)</f>
        <v>1.1000000000000001</v>
      </c>
      <c r="F77">
        <f>IF(E77=0, SMALL(AF2:AF49, 3), E77)</f>
        <v>1.1000000000000001</v>
      </c>
      <c r="G77">
        <f>IF(F77=0, SMALL(AF2:AF49, 4), F77)</f>
        <v>1.1000000000000001</v>
      </c>
      <c r="H77" t="str">
        <f>INDEX(A2:A50, MATCH(G77, AF2:AF50, 0))</f>
        <v>Sapphire Lady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>
        <f t="shared" si="10"/>
        <v>2</v>
      </c>
      <c r="AA77">
        <f t="shared" si="10"/>
        <v>2</v>
      </c>
      <c r="AB77">
        <f t="shared" si="11"/>
        <v>2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243.53030000000001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>
        <f t="shared" si="10"/>
        <v>2</v>
      </c>
      <c r="AA78">
        <f t="shared" si="10"/>
        <v>2</v>
      </c>
      <c r="AB78">
        <f t="shared" si="11"/>
        <v>2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243.53030000000001</v>
      </c>
      <c r="C79">
        <f>C78/B79</f>
        <v>4.106265216279042E-5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Sapphire Lady (IRE) is highly rated.</v>
      </c>
      <c r="H79" t="str">
        <f>INDEX(A2:A50, MATCH(B79, AE2:AE50, 0))</f>
        <v>Sapphire Lady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>
        <f t="shared" si="10"/>
        <v>2</v>
      </c>
      <c r="AA79">
        <f t="shared" si="10"/>
        <v>2</v>
      </c>
      <c r="AB79">
        <f t="shared" si="11"/>
        <v>2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20.413599999999999</v>
      </c>
      <c r="C80">
        <f>(B81-B80)+0.01</f>
        <v>0.01</v>
      </c>
      <c r="D80" t="str">
        <f>D2</f>
        <v xml:space="preserve">2m4f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>
        <f t="shared" si="10"/>
        <v>2</v>
      </c>
      <c r="AA80">
        <f t="shared" si="10"/>
        <v>2</v>
      </c>
      <c r="AB80">
        <f t="shared" si="11"/>
        <v>2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20.413599999999999</v>
      </c>
      <c r="C81">
        <f>C80/B81</f>
        <v>4.8986949876552886E-4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Elusive High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Wexford</v>
      </c>
    </row>
    <row r="82" spans="1:19" hidden="1" outlineLevel="1">
      <c r="A82" t="s">
        <v>110</v>
      </c>
      <c r="B82">
        <f>INDEX(M2:M49, MATCH(H77, A2:A49, 0))</f>
        <v>60.125700000000002</v>
      </c>
      <c r="C82">
        <f>(B83-B82)+0.01</f>
        <v>20.755799999999997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80.871499999999997</v>
      </c>
      <c r="C83">
        <f>C82/B83</f>
        <v>0.25665160161490758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Elusive High (IRE) is 25.67% ahead of the lay selection Sapphire Lady (IRE). </v>
      </c>
      <c r="H83" t="str">
        <f>INDEX(A2:A50,MATCH(B83,INDEX(M2:M50,0)))</f>
        <v>Elusive High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1.6809000000000001</v>
      </c>
      <c r="C84">
        <f>(B85-B84)+0.01</f>
        <v>0.55390000000000006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2.2248000000000001</v>
      </c>
      <c r="C85">
        <f>C84/B85</f>
        <v>0.24896619920891766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Chambord Du Lys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36.932299999999998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36.932299999999998</v>
      </c>
      <c r="C87">
        <f>C86/B87</f>
        <v>2.7076569831827426E-4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Sapphire Lady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4.1939000000000002</v>
      </c>
      <c r="C88">
        <f>B89-B88</f>
        <v>0</v>
      </c>
      <c r="H88" t="str">
        <f>INDEX(X2:X50, MATCH(B88, Y2:Y50, 0))</f>
        <v>Townend,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4.1939000000000002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Townend, P. </v>
      </c>
      <c r="H89" t="str">
        <f>INDEX(X2:X50, MATCH(B89, Y2:Y50, 0))</f>
        <v>Townend, P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46.4193</v>
      </c>
      <c r="C90">
        <f>(B91-B90)+0.01</f>
        <v>9.4167000000000005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55.826000000000001</v>
      </c>
      <c r="C91">
        <f>(C90+0.01)/(B91+0.01)</f>
        <v>0.16882835446665234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Fiveaftermidnight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6.6699999999999995E-2</v>
      </c>
    </row>
    <row r="96" spans="1:19" hidden="1" outlineLevel="1">
      <c r="A96" t="s">
        <v>70</v>
      </c>
      <c r="B96">
        <f>INDEX(Sheet1!H:H, MATCH($A$51, Sheet1!$A:$A,0))</f>
        <v>6.6699999999999995E-2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0.1333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</v>
      </c>
      <c r="C98" t="b">
        <f>IF(AND($B$94&gt;15,B98&gt;0.25),B57)</f>
        <v>0</v>
      </c>
      <c r="D98">
        <f t="shared" si="22"/>
        <v>5</v>
      </c>
      <c r="E98">
        <f t="shared" si="23"/>
        <v>2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0.1333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0.7109375" bestFit="1" customWidth="1"/>
    <col min="3" max="4" width="18.42578125" bestFit="1" customWidth="1"/>
    <col min="5" max="5" width="12" bestFit="1" customWidth="1"/>
    <col min="6" max="6" width="18.42578125" bestFit="1" customWidth="1"/>
    <col min="7" max="7" width="89.28515625" bestFit="1" customWidth="1"/>
    <col min="8" max="8" width="18.42578125" bestFit="1" customWidth="1"/>
    <col min="9" max="9" width="10.140625" bestFit="1" customWidth="1"/>
    <col min="10" max="10" width="16.28515625" bestFit="1" customWidth="1"/>
    <col min="11" max="11" width="29.140625" bestFit="1" customWidth="1"/>
    <col min="12" max="19" width="20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" bestFit="1" customWidth="1"/>
    <col min="25" max="25" width="14.42578125" bestFit="1" customWidth="1"/>
    <col min="26" max="26" width="13.5703125" bestFit="1" customWidth="1"/>
    <col min="27" max="27" width="15" bestFit="1" customWidth="1"/>
    <col min="28" max="28" width="21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377</v>
      </c>
      <c r="B2" s="1">
        <v>0.54166666666666663</v>
      </c>
      <c r="C2" t="s">
        <v>213</v>
      </c>
      <c r="D2" t="s">
        <v>374</v>
      </c>
      <c r="E2" t="s">
        <v>330</v>
      </c>
      <c r="F2">
        <v>6498</v>
      </c>
      <c r="G2" t="s">
        <v>375</v>
      </c>
      <c r="H2" t="s">
        <v>231</v>
      </c>
      <c r="I2" t="s">
        <v>5</v>
      </c>
      <c r="J2" t="s">
        <v>331</v>
      </c>
      <c r="K2" t="s">
        <v>376</v>
      </c>
      <c r="L2">
        <v>8</v>
      </c>
      <c r="M2">
        <v>100.386</v>
      </c>
      <c r="N2">
        <v>55.555</v>
      </c>
      <c r="O2">
        <v>23.160900000000002</v>
      </c>
      <c r="P2">
        <v>7.9398</v>
      </c>
      <c r="Q2">
        <v>8.5611999999999995</v>
      </c>
      <c r="R2">
        <v>2.891</v>
      </c>
      <c r="S2">
        <v>2.7037</v>
      </c>
      <c r="T2">
        <v>2.0243000000000002</v>
      </c>
      <c r="U2">
        <v>1.468</v>
      </c>
      <c r="V2">
        <v>1.7190000000000001</v>
      </c>
      <c r="W2">
        <v>11.6525</v>
      </c>
      <c r="X2" t="s">
        <v>378</v>
      </c>
      <c r="Y2">
        <v>1.0037</v>
      </c>
      <c r="Z2" t="s">
        <v>379</v>
      </c>
      <c r="AA2">
        <v>1.3849</v>
      </c>
      <c r="AB2" t="s">
        <v>380</v>
      </c>
      <c r="AC2">
        <v>1.6955</v>
      </c>
      <c r="AD2">
        <v>31.4558</v>
      </c>
      <c r="AE2" s="23">
        <v>253.60130000000001</v>
      </c>
      <c r="AF2">
        <v>1.88</v>
      </c>
      <c r="AG2">
        <v>108</v>
      </c>
    </row>
    <row r="3" spans="1:33">
      <c r="A3" t="s">
        <v>382</v>
      </c>
      <c r="B3" s="1">
        <v>0.54166666666666663</v>
      </c>
      <c r="C3" t="s">
        <v>213</v>
      </c>
      <c r="D3" t="s">
        <v>374</v>
      </c>
      <c r="E3" t="s">
        <v>330</v>
      </c>
      <c r="F3">
        <v>6498</v>
      </c>
      <c r="G3" t="s">
        <v>375</v>
      </c>
      <c r="H3" t="s">
        <v>231</v>
      </c>
      <c r="I3" t="s">
        <v>5</v>
      </c>
      <c r="J3" t="s">
        <v>331</v>
      </c>
      <c r="K3" t="s">
        <v>376</v>
      </c>
      <c r="L3">
        <v>7</v>
      </c>
      <c r="M3">
        <v>111.375</v>
      </c>
      <c r="N3">
        <v>46.528799999999997</v>
      </c>
      <c r="O3">
        <v>22.96</v>
      </c>
      <c r="P3">
        <v>7.4884000000000004</v>
      </c>
      <c r="Q3">
        <v>7.2870999999999997</v>
      </c>
      <c r="R3">
        <v>5.2689000000000004</v>
      </c>
      <c r="S3">
        <v>3.1888999999999998</v>
      </c>
      <c r="T3">
        <v>2.4123000000000001</v>
      </c>
      <c r="U3">
        <v>1.7419</v>
      </c>
      <c r="V3">
        <v>1.3438000000000001</v>
      </c>
      <c r="W3">
        <v>21.954999999999998</v>
      </c>
      <c r="Y3">
        <v>0</v>
      </c>
      <c r="Z3" t="s">
        <v>383</v>
      </c>
      <c r="AA3">
        <v>1.3102</v>
      </c>
      <c r="AB3" t="s">
        <v>384</v>
      </c>
      <c r="AC3">
        <v>1.8386</v>
      </c>
      <c r="AD3">
        <v>18.709</v>
      </c>
      <c r="AE3">
        <v>253.40790000000001</v>
      </c>
      <c r="AF3">
        <v>0</v>
      </c>
      <c r="AG3">
        <v>122</v>
      </c>
    </row>
    <row r="4" spans="1:33">
      <c r="A4" t="s">
        <v>385</v>
      </c>
      <c r="B4" s="1">
        <v>0.54166666666666663</v>
      </c>
      <c r="C4" t="s">
        <v>213</v>
      </c>
      <c r="D4" t="s">
        <v>374</v>
      </c>
      <c r="E4" t="s">
        <v>330</v>
      </c>
      <c r="F4">
        <v>6498</v>
      </c>
      <c r="G4" t="s">
        <v>375</v>
      </c>
      <c r="H4" t="s">
        <v>231</v>
      </c>
      <c r="I4" t="s">
        <v>5</v>
      </c>
      <c r="J4" t="s">
        <v>331</v>
      </c>
      <c r="K4" t="s">
        <v>376</v>
      </c>
      <c r="L4">
        <v>6</v>
      </c>
      <c r="M4">
        <v>77.066400000000002</v>
      </c>
      <c r="N4">
        <v>45.681800000000003</v>
      </c>
      <c r="O4">
        <v>23.799399999999999</v>
      </c>
      <c r="P4">
        <v>8.0410000000000004</v>
      </c>
      <c r="Q4">
        <v>5.6787000000000001</v>
      </c>
      <c r="R4">
        <v>2.9001000000000001</v>
      </c>
      <c r="S4">
        <v>2.9647999999999999</v>
      </c>
      <c r="T4">
        <v>2.2427999999999999</v>
      </c>
      <c r="U4">
        <v>1.8088</v>
      </c>
      <c r="V4">
        <v>1.1299999999999999</v>
      </c>
      <c r="W4">
        <v>7.9779</v>
      </c>
      <c r="X4" t="s">
        <v>386</v>
      </c>
      <c r="Y4">
        <v>3.7179000000000002</v>
      </c>
      <c r="Z4" t="s">
        <v>387</v>
      </c>
      <c r="AA4">
        <v>1.8279000000000001</v>
      </c>
      <c r="AB4" t="s">
        <v>388</v>
      </c>
      <c r="AC4">
        <v>0.98729999999999996</v>
      </c>
      <c r="AD4">
        <v>21.980399999999999</v>
      </c>
      <c r="AE4">
        <v>207.80520000000001</v>
      </c>
      <c r="AF4">
        <v>3.33</v>
      </c>
      <c r="AG4">
        <v>93</v>
      </c>
    </row>
    <row r="5" spans="1:33">
      <c r="A5" t="s">
        <v>389</v>
      </c>
      <c r="B5" s="1">
        <v>0.54166666666666663</v>
      </c>
      <c r="C5" t="s">
        <v>213</v>
      </c>
      <c r="D5" t="s">
        <v>374</v>
      </c>
      <c r="E5" t="s">
        <v>330</v>
      </c>
      <c r="F5">
        <v>6498</v>
      </c>
      <c r="G5" t="s">
        <v>375</v>
      </c>
      <c r="H5" t="s">
        <v>231</v>
      </c>
      <c r="I5" t="s">
        <v>5</v>
      </c>
      <c r="J5" t="s">
        <v>331</v>
      </c>
      <c r="K5" t="s">
        <v>376</v>
      </c>
      <c r="L5">
        <v>9</v>
      </c>
      <c r="M5">
        <v>56.317599999999999</v>
      </c>
      <c r="N5">
        <v>34.068199999999997</v>
      </c>
      <c r="O5">
        <v>18.5259</v>
      </c>
      <c r="P5">
        <v>7.4663000000000004</v>
      </c>
      <c r="Q5">
        <v>5.1311999999999998</v>
      </c>
      <c r="R5">
        <v>3.637</v>
      </c>
      <c r="S5">
        <v>3.8220000000000001</v>
      </c>
      <c r="T5">
        <v>1.2101999999999999</v>
      </c>
      <c r="U5">
        <v>0.98619999999999997</v>
      </c>
      <c r="V5">
        <v>1.5146999999999999</v>
      </c>
      <c r="W5">
        <v>20.1007</v>
      </c>
      <c r="X5" t="s">
        <v>390</v>
      </c>
      <c r="Y5">
        <v>1.61</v>
      </c>
      <c r="Z5" t="s">
        <v>391</v>
      </c>
      <c r="AA5">
        <v>2.4836999999999998</v>
      </c>
      <c r="AB5" t="s">
        <v>392</v>
      </c>
      <c r="AC5">
        <v>0.93700000000000006</v>
      </c>
      <c r="AD5">
        <v>22.182099999999998</v>
      </c>
      <c r="AE5">
        <v>179.99289999999999</v>
      </c>
      <c r="AF5">
        <v>10</v>
      </c>
      <c r="AG5">
        <v>105</v>
      </c>
    </row>
    <row r="6" spans="1:33">
      <c r="A6" t="s">
        <v>393</v>
      </c>
      <c r="B6" s="1">
        <v>0.54166666666666663</v>
      </c>
      <c r="C6" t="s">
        <v>213</v>
      </c>
      <c r="D6" t="s">
        <v>374</v>
      </c>
      <c r="E6" t="s">
        <v>330</v>
      </c>
      <c r="F6">
        <v>6498</v>
      </c>
      <c r="G6" t="s">
        <v>375</v>
      </c>
      <c r="H6" t="s">
        <v>231</v>
      </c>
      <c r="I6" t="s">
        <v>5</v>
      </c>
      <c r="J6" t="s">
        <v>331</v>
      </c>
      <c r="K6" t="s">
        <v>376</v>
      </c>
      <c r="L6">
        <v>6</v>
      </c>
      <c r="M6">
        <v>61.787999999999997</v>
      </c>
      <c r="N6">
        <v>49.481000000000002</v>
      </c>
      <c r="O6">
        <v>22.440300000000001</v>
      </c>
      <c r="P6">
        <v>8.6491000000000007</v>
      </c>
      <c r="Q6">
        <v>3.4018000000000002</v>
      </c>
      <c r="R6">
        <v>2.6423999999999999</v>
      </c>
      <c r="S6">
        <v>1.859</v>
      </c>
      <c r="T6">
        <v>0</v>
      </c>
      <c r="U6">
        <v>0</v>
      </c>
      <c r="V6">
        <v>0</v>
      </c>
      <c r="W6">
        <v>0</v>
      </c>
      <c r="X6" t="s">
        <v>394</v>
      </c>
      <c r="Y6">
        <v>1.6500999999999999</v>
      </c>
      <c r="Z6" t="s">
        <v>395</v>
      </c>
      <c r="AA6">
        <v>0.24990000000000001</v>
      </c>
      <c r="AB6" t="s">
        <v>396</v>
      </c>
      <c r="AC6">
        <v>0.1396</v>
      </c>
      <c r="AD6">
        <v>9.9</v>
      </c>
      <c r="AE6">
        <v>166.51390000000001</v>
      </c>
      <c r="AF6">
        <v>25</v>
      </c>
      <c r="AG6">
        <v>89</v>
      </c>
    </row>
    <row r="7" spans="1:33">
      <c r="A7" t="s">
        <v>397</v>
      </c>
      <c r="B7" s="1">
        <v>0.54166666666666663</v>
      </c>
      <c r="C7" t="s">
        <v>213</v>
      </c>
      <c r="D7" t="s">
        <v>374</v>
      </c>
      <c r="E7" t="s">
        <v>330</v>
      </c>
      <c r="F7">
        <v>6498</v>
      </c>
      <c r="G7" t="s">
        <v>375</v>
      </c>
      <c r="H7" t="s">
        <v>231</v>
      </c>
      <c r="I7" t="s">
        <v>5</v>
      </c>
      <c r="J7" t="s">
        <v>331</v>
      </c>
      <c r="K7" t="s">
        <v>376</v>
      </c>
      <c r="L7">
        <v>5</v>
      </c>
      <c r="M7">
        <v>48.655200000000001</v>
      </c>
      <c r="N7">
        <v>31.861499999999999</v>
      </c>
      <c r="O7">
        <v>17.200399999999998</v>
      </c>
      <c r="P7">
        <v>4.2675000000000001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20.9114</v>
      </c>
      <c r="X7" t="s">
        <v>398</v>
      </c>
      <c r="Y7">
        <v>3.9847999999999999</v>
      </c>
      <c r="Z7" t="s">
        <v>399</v>
      </c>
      <c r="AA7">
        <v>4.0312000000000001</v>
      </c>
      <c r="AB7" t="s">
        <v>400</v>
      </c>
      <c r="AC7">
        <v>2.3531</v>
      </c>
      <c r="AD7">
        <v>5.0999999999999996</v>
      </c>
      <c r="AE7">
        <v>150.6</v>
      </c>
      <c r="AF7">
        <v>1.5</v>
      </c>
      <c r="AG7">
        <v>105</v>
      </c>
    </row>
    <row r="51" spans="1:33" hidden="1" outlineLevel="1">
      <c r="A51" t="str">
        <f>C2</f>
        <v>Wincanton</v>
      </c>
      <c r="B51">
        <f>B2</f>
        <v>0.54166666666666663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Guard Of Honour (IRE)</v>
      </c>
      <c r="L52" t="str">
        <f t="shared" si="0"/>
        <v>Arty Campbell (IRE)</v>
      </c>
      <c r="M52" t="str">
        <f t="shared" si="0"/>
        <v>Cahill (IRE)</v>
      </c>
      <c r="N52" t="str">
        <f t="shared" ref="N52:N91" si="1">INDEX($A$2:$A$20,(MATCH(LARGE(W$2:W$20,$J52),W$2:W$20,0)))</f>
        <v>Guard Of Honour (IRE)</v>
      </c>
      <c r="O52" t="str">
        <f t="shared" ref="O52:O91" si="2">INDEX($A$2:$A$20,(MATCH(LARGE(AA$2:AA$20,$J52),AA$2:AA$20,0)))</f>
        <v>Bubble Oclock (IRE)</v>
      </c>
      <c r="P52" t="str">
        <f t="shared" ref="P52:P91" si="3">INDEX($A$2:$A$20,(MATCH(LARGE(Y$2:Y$20,$J52),Y$2:Y$20,0)))</f>
        <v>Bubble Oclock (IRE)</v>
      </c>
      <c r="Q52" t="str">
        <f t="shared" ref="Q52:Q91" si="4">INDEX($A$2:$A$20,(MATCH(LARGE(Y$2:Y$20,$J52),Y$2:Y$20,0)))</f>
        <v>Bubble Oclock (IRE)</v>
      </c>
      <c r="R52" t="str">
        <f t="shared" ref="R52:R91" si="5">INDEX($A$2:$A$20,(MATCH(LARGE(AD$2:AD$20,$J52),AD$2:AD$20,0)))</f>
        <v>Arty Campbell (IRE)</v>
      </c>
      <c r="S52" t="str">
        <f t="shared" ref="S52:S80" si="6">A2</f>
        <v>Arty Campbell (IRE)</v>
      </c>
      <c r="V52">
        <f t="shared" ref="V52:V80" si="7">SUM(Y52:AF52)</f>
        <v>34</v>
      </c>
      <c r="W52">
        <f t="shared" ref="W52:W80" si="8">V52-AG2</f>
        <v>-74</v>
      </c>
      <c r="X52">
        <f t="shared" ref="X52:X60" si="9">IF(ISNA(W52),"",W52)</f>
        <v>-74</v>
      </c>
      <c r="Y52">
        <f t="shared" ref="Y52:AA80" si="10">(($H$63+1)-(RANK(M2,M$2:M$30)))</f>
        <v>5</v>
      </c>
      <c r="Z52">
        <f t="shared" si="10"/>
        <v>6</v>
      </c>
      <c r="AA52">
        <f t="shared" si="10"/>
        <v>5</v>
      </c>
      <c r="AB52">
        <f t="shared" ref="AB52:AB80" si="11">(($H$63+1)-(RANK(W2,W$2:W$30)))</f>
        <v>3</v>
      </c>
      <c r="AC52">
        <f t="shared" ref="AC52:AC80" si="12">(($H$63+1)-(RANK(Y2,Y$2:Y$30)))</f>
        <v>2</v>
      </c>
      <c r="AD52">
        <f t="shared" ref="AD52:AD80" si="13">(($H$63+1)-(RANK(AA2,AA$2:AA$30)))</f>
        <v>3</v>
      </c>
      <c r="AE52">
        <f t="shared" ref="AE52:AF80" si="14">(($H$63+1)-(RANK(AC2,AC$2:AC$30)))</f>
        <v>4</v>
      </c>
      <c r="AF52">
        <f t="shared" si="14"/>
        <v>6</v>
      </c>
      <c r="AG52" t="str">
        <f>INDEX(S52:S92, MATCH(LARGE(X52:X92, 1),X52:X92, 0))</f>
        <v>Cahill (IRE)</v>
      </c>
    </row>
    <row r="53" spans="1:33" hidden="1" outlineLevel="1">
      <c r="A53" t="s">
        <v>43</v>
      </c>
      <c r="B53" t="str">
        <f>A2</f>
        <v>Arty Campbell (IRE)</v>
      </c>
      <c r="C53">
        <f>AE2</f>
        <v>253.60130000000001</v>
      </c>
      <c r="D53">
        <f>AG2</f>
        <v>108</v>
      </c>
      <c r="E53">
        <f>C53-D53</f>
        <v>145.60130000000001</v>
      </c>
      <c r="F53">
        <f>SUMIF(B53:B61, B53, G53:G61)</f>
        <v>0.29557946851270045</v>
      </c>
      <c r="G53">
        <f>(1/C53)*(C53-C54)</f>
        <v>7.626143872290753E-4</v>
      </c>
      <c r="H53">
        <f>AF2</f>
        <v>1.88</v>
      </c>
      <c r="J53">
        <v>2</v>
      </c>
      <c r="K53" t="str">
        <f t="shared" si="0"/>
        <v>Arty Campbell (IRE)</v>
      </c>
      <c r="L53" t="str">
        <f t="shared" si="0"/>
        <v>Troy Dee Knee</v>
      </c>
      <c r="M53" t="str">
        <f t="shared" si="0"/>
        <v>Arty Campbell (IRE)</v>
      </c>
      <c r="N53" t="str">
        <f t="shared" si="1"/>
        <v>Bubble Oclock (IRE)</v>
      </c>
      <c r="O53" t="str">
        <f t="shared" si="2"/>
        <v>Dovils Date</v>
      </c>
      <c r="P53" t="str">
        <f t="shared" si="3"/>
        <v>Cahill (IRE)</v>
      </c>
      <c r="Q53" t="str">
        <f t="shared" si="4"/>
        <v>Cahill (IRE)</v>
      </c>
      <c r="R53" t="str">
        <f t="shared" si="5"/>
        <v>Dovils Date</v>
      </c>
      <c r="S53" t="str">
        <f t="shared" si="6"/>
        <v>Guard Of Honour (IRE)</v>
      </c>
      <c r="V53">
        <f t="shared" si="7"/>
        <v>31</v>
      </c>
      <c r="W53">
        <f t="shared" si="8"/>
        <v>-91</v>
      </c>
      <c r="X53">
        <f t="shared" si="9"/>
        <v>-91</v>
      </c>
      <c r="Y53">
        <f t="shared" si="10"/>
        <v>6</v>
      </c>
      <c r="Z53">
        <f t="shared" si="10"/>
        <v>4</v>
      </c>
      <c r="AA53">
        <f t="shared" si="10"/>
        <v>4</v>
      </c>
      <c r="AB53">
        <f t="shared" si="11"/>
        <v>6</v>
      </c>
      <c r="AC53">
        <f t="shared" si="12"/>
        <v>1</v>
      </c>
      <c r="AD53">
        <f t="shared" si="13"/>
        <v>2</v>
      </c>
      <c r="AE53">
        <f t="shared" si="14"/>
        <v>5</v>
      </c>
      <c r="AF53">
        <f t="shared" si="14"/>
        <v>3</v>
      </c>
    </row>
    <row r="54" spans="1:33" hidden="1" outlineLevel="1">
      <c r="A54" t="s">
        <v>44</v>
      </c>
      <c r="B54" t="str">
        <f>A3</f>
        <v>Guard Of Honour (IRE)</v>
      </c>
      <c r="C54">
        <f>AE3</f>
        <v>253.40790000000001</v>
      </c>
      <c r="D54">
        <f>AG3</f>
        <v>122</v>
      </c>
      <c r="E54">
        <f t="shared" ref="E54:E55" si="15">C54-D54</f>
        <v>131.40790000000001</v>
      </c>
      <c r="F54">
        <f ca="1">SUMIF(B53:B64, B54, G53:G61)</f>
        <v>0.14620025810369691</v>
      </c>
      <c r="H54">
        <f>AF3</f>
        <v>0</v>
      </c>
      <c r="J54">
        <v>3</v>
      </c>
      <c r="K54" t="str">
        <f t="shared" si="0"/>
        <v>Cahill (IRE)</v>
      </c>
      <c r="L54" t="str">
        <f t="shared" si="0"/>
        <v>Guard Of Honour (IRE)</v>
      </c>
      <c r="M54" t="str">
        <f t="shared" si="0"/>
        <v>Guard Of Honour (IRE)</v>
      </c>
      <c r="N54" t="str">
        <f t="shared" si="1"/>
        <v>Dovils Date</v>
      </c>
      <c r="O54" t="str">
        <f t="shared" si="2"/>
        <v>Cahill (IRE)</v>
      </c>
      <c r="P54" t="str">
        <f t="shared" si="3"/>
        <v>Troy Dee Knee</v>
      </c>
      <c r="Q54" t="str">
        <f t="shared" si="4"/>
        <v>Troy Dee Knee</v>
      </c>
      <c r="R54" t="str">
        <f t="shared" si="5"/>
        <v>Cahill (IRE)</v>
      </c>
      <c r="S54" t="str">
        <f t="shared" si="6"/>
        <v>Cahill (IRE)</v>
      </c>
      <c r="V54">
        <f t="shared" si="7"/>
        <v>31</v>
      </c>
      <c r="W54">
        <f t="shared" si="8"/>
        <v>-62</v>
      </c>
      <c r="X54">
        <f t="shared" si="9"/>
        <v>-62</v>
      </c>
      <c r="Y54">
        <f t="shared" si="10"/>
        <v>4</v>
      </c>
      <c r="Z54">
        <f t="shared" si="10"/>
        <v>3</v>
      </c>
      <c r="AA54">
        <f t="shared" si="10"/>
        <v>6</v>
      </c>
      <c r="AB54">
        <f t="shared" si="11"/>
        <v>2</v>
      </c>
      <c r="AC54">
        <f t="shared" si="12"/>
        <v>5</v>
      </c>
      <c r="AD54">
        <f t="shared" si="13"/>
        <v>4</v>
      </c>
      <c r="AE54">
        <f t="shared" si="14"/>
        <v>3</v>
      </c>
      <c r="AF54">
        <f t="shared" si="14"/>
        <v>4</v>
      </c>
    </row>
    <row r="55" spans="1:33" hidden="1" outlineLevel="1">
      <c r="A55" t="s">
        <v>45</v>
      </c>
      <c r="B55" t="str">
        <f>A4</f>
        <v>Cahill (IRE)</v>
      </c>
      <c r="C55">
        <f>AE4</f>
        <v>207.80520000000001</v>
      </c>
      <c r="D55">
        <f>AG4</f>
        <v>93</v>
      </c>
      <c r="E55">
        <f t="shared" si="15"/>
        <v>114.80520000000001</v>
      </c>
      <c r="F55">
        <f ca="1">SUMIF(B53:B64, B55, G53:G61)</f>
        <v>0</v>
      </c>
      <c r="H55">
        <f>AF4</f>
        <v>3.33</v>
      </c>
      <c r="J55">
        <v>4</v>
      </c>
      <c r="K55" t="str">
        <f t="shared" si="0"/>
        <v>Troy Dee Knee</v>
      </c>
      <c r="L55" t="str">
        <f t="shared" si="0"/>
        <v>Cahill (IRE)</v>
      </c>
      <c r="M55" t="str">
        <f t="shared" si="0"/>
        <v>Troy Dee Knee</v>
      </c>
      <c r="N55" t="str">
        <f t="shared" si="1"/>
        <v>Arty Campbell (IRE)</v>
      </c>
      <c r="O55" t="str">
        <f t="shared" si="2"/>
        <v>Arty Campbell (IRE)</v>
      </c>
      <c r="P55" t="str">
        <f t="shared" si="3"/>
        <v>Dovils Date</v>
      </c>
      <c r="Q55" t="str">
        <f t="shared" si="4"/>
        <v>Dovils Date</v>
      </c>
      <c r="R55" t="str">
        <f t="shared" si="5"/>
        <v>Guard Of Honour (IRE)</v>
      </c>
      <c r="S55" t="str">
        <f t="shared" si="6"/>
        <v>Dovils Date</v>
      </c>
      <c r="V55">
        <f t="shared" si="7"/>
        <v>25</v>
      </c>
      <c r="W55">
        <f t="shared" si="8"/>
        <v>-80</v>
      </c>
      <c r="X55">
        <f t="shared" si="9"/>
        <v>-80</v>
      </c>
      <c r="Y55">
        <f t="shared" si="10"/>
        <v>2</v>
      </c>
      <c r="Z55">
        <f t="shared" si="10"/>
        <v>2</v>
      </c>
      <c r="AA55">
        <f t="shared" si="10"/>
        <v>2</v>
      </c>
      <c r="AB55">
        <f t="shared" si="11"/>
        <v>4</v>
      </c>
      <c r="AC55">
        <f t="shared" si="12"/>
        <v>3</v>
      </c>
      <c r="AD55">
        <f t="shared" si="13"/>
        <v>5</v>
      </c>
      <c r="AE55">
        <f t="shared" si="14"/>
        <v>2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Guard Of Honour (IRE)</v>
      </c>
      <c r="C56">
        <f>LARGE(M$2:M$20, D56)</f>
        <v>111.375</v>
      </c>
      <c r="D56">
        <v>1</v>
      </c>
      <c r="E56">
        <f>LARGE(M$2:M$20, F56)</f>
        <v>100.386</v>
      </c>
      <c r="F56">
        <v>2</v>
      </c>
      <c r="G56">
        <f t="shared" ref="G56:G61" si="16">IF(C56&gt;0, (1/C56)*(C56-E56), 0.1)</f>
        <v>9.8666666666666708E-2</v>
      </c>
      <c r="H56">
        <f t="shared" ref="H56:H61" si="17">INDEX(AF$2:AF$20,MATCH(B56,A$2:A$20,0))</f>
        <v>0</v>
      </c>
      <c r="J56">
        <v>5</v>
      </c>
      <c r="K56" t="str">
        <f t="shared" si="0"/>
        <v>Dovils Date</v>
      </c>
      <c r="L56" t="str">
        <f t="shared" si="0"/>
        <v>Dovils Date</v>
      </c>
      <c r="M56" t="str">
        <f t="shared" si="0"/>
        <v>Dovils Date</v>
      </c>
      <c r="N56" t="str">
        <f t="shared" si="1"/>
        <v>Cahill (IRE)</v>
      </c>
      <c r="O56" t="str">
        <f t="shared" si="2"/>
        <v>Guard Of Honour (IRE)</v>
      </c>
      <c r="P56" t="str">
        <f t="shared" si="3"/>
        <v>Arty Campbell (IRE)</v>
      </c>
      <c r="Q56" t="str">
        <f t="shared" si="4"/>
        <v>Arty Campbell (IRE)</v>
      </c>
      <c r="R56" t="str">
        <f t="shared" si="5"/>
        <v>Troy Dee Knee</v>
      </c>
      <c r="S56" t="str">
        <f t="shared" si="6"/>
        <v>Troy Dee Knee</v>
      </c>
      <c r="V56">
        <f t="shared" si="7"/>
        <v>20</v>
      </c>
      <c r="W56">
        <f t="shared" si="8"/>
        <v>-69</v>
      </c>
      <c r="X56">
        <f t="shared" si="9"/>
        <v>-69</v>
      </c>
      <c r="Y56">
        <f t="shared" si="10"/>
        <v>3</v>
      </c>
      <c r="Z56">
        <f t="shared" si="10"/>
        <v>5</v>
      </c>
      <c r="AA56">
        <f t="shared" si="10"/>
        <v>3</v>
      </c>
      <c r="AB56">
        <f t="shared" si="11"/>
        <v>1</v>
      </c>
      <c r="AC56">
        <f t="shared" si="12"/>
        <v>4</v>
      </c>
      <c r="AD56">
        <f t="shared" si="13"/>
        <v>1</v>
      </c>
      <c r="AE56">
        <f t="shared" si="14"/>
        <v>1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Guard Of Honour (IRE)</v>
      </c>
      <c r="C57">
        <f>LARGE(W$2:W$20, D57)</f>
        <v>21.954999999999998</v>
      </c>
      <c r="D57">
        <v>1</v>
      </c>
      <c r="E57">
        <f>LARGE(W$2:W$20, F57)</f>
        <v>20.9114</v>
      </c>
      <c r="F57">
        <v>2</v>
      </c>
      <c r="G57">
        <f t="shared" si="16"/>
        <v>4.7533591437030197E-2</v>
      </c>
      <c r="H57">
        <f t="shared" si="17"/>
        <v>0</v>
      </c>
      <c r="J57">
        <v>6</v>
      </c>
      <c r="K57" t="str">
        <f t="shared" si="0"/>
        <v>Bubble Oclock (IRE)</v>
      </c>
      <c r="L57" t="str">
        <f t="shared" si="0"/>
        <v>Bubble Oclock (IRE)</v>
      </c>
      <c r="M57" t="str">
        <f t="shared" si="0"/>
        <v>Bubble Oclock (IRE)</v>
      </c>
      <c r="N57" t="str">
        <f t="shared" si="1"/>
        <v>Troy Dee Knee</v>
      </c>
      <c r="O57" t="str">
        <f t="shared" si="2"/>
        <v>Troy Dee Knee</v>
      </c>
      <c r="P57" t="str">
        <f t="shared" si="3"/>
        <v>Guard Of Honour (IRE)</v>
      </c>
      <c r="Q57" t="str">
        <f t="shared" si="4"/>
        <v>Guard Of Honour (IRE)</v>
      </c>
      <c r="R57" t="str">
        <f t="shared" si="5"/>
        <v>Bubble Oclock (IRE)</v>
      </c>
      <c r="S57" t="str">
        <f t="shared" si="6"/>
        <v>Bubble Oclock (IRE)</v>
      </c>
      <c r="V57">
        <f t="shared" si="7"/>
        <v>27</v>
      </c>
      <c r="W57">
        <f t="shared" si="8"/>
        <v>-78</v>
      </c>
      <c r="X57">
        <f t="shared" si="9"/>
        <v>-78</v>
      </c>
      <c r="Y57">
        <f t="shared" si="10"/>
        <v>1</v>
      </c>
      <c r="Z57">
        <f t="shared" si="10"/>
        <v>1</v>
      </c>
      <c r="AA57">
        <f t="shared" si="10"/>
        <v>1</v>
      </c>
      <c r="AB57">
        <f t="shared" si="11"/>
        <v>5</v>
      </c>
      <c r="AC57">
        <f t="shared" si="12"/>
        <v>6</v>
      </c>
      <c r="AD57">
        <f t="shared" si="13"/>
        <v>6</v>
      </c>
      <c r="AE57">
        <f t="shared" si="14"/>
        <v>6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Bubble Oclock (IRE)</v>
      </c>
      <c r="C58">
        <f>LARGE(AA$2:AA$20, D58)</f>
        <v>4.0312000000000001</v>
      </c>
      <c r="D58">
        <v>1</v>
      </c>
      <c r="E58">
        <f>LARGE(AA$2:AA$20, F58)</f>
        <v>2.4836999999999998</v>
      </c>
      <c r="F58">
        <v>2</v>
      </c>
      <c r="G58">
        <f t="shared" si="16"/>
        <v>0.38388073030363173</v>
      </c>
      <c r="H58">
        <f t="shared" si="17"/>
        <v>1.5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>
        <f t="shared" si="11"/>
        <v>1</v>
      </c>
      <c r="AC58">
        <f t="shared" si="12"/>
        <v>1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Bubble Oclock (IRE)</v>
      </c>
      <c r="C59">
        <f>LARGE(AC$2:AC$20, D59)</f>
        <v>2.3531</v>
      </c>
      <c r="D59">
        <v>1</v>
      </c>
      <c r="E59">
        <f>LARGE(AC$2:AC$20, F59)</f>
        <v>1.8386</v>
      </c>
      <c r="F59">
        <v>2</v>
      </c>
      <c r="G59">
        <f t="shared" si="16"/>
        <v>0.21864774127746375</v>
      </c>
      <c r="H59">
        <f t="shared" si="17"/>
        <v>1.5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>
        <f t="shared" si="11"/>
        <v>1</v>
      </c>
      <c r="AC59">
        <f t="shared" si="12"/>
        <v>1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Bubble Oclock (IRE)</v>
      </c>
      <c r="C60">
        <f>LARGE(Y$2:Y$20, D60)</f>
        <v>3.9847999999999999</v>
      </c>
      <c r="D60">
        <v>1</v>
      </c>
      <c r="E60">
        <f>LARGE(Y$2:Y$20, F60)</f>
        <v>3.7179000000000002</v>
      </c>
      <c r="F60">
        <v>2</v>
      </c>
      <c r="G60">
        <f t="shared" si="16"/>
        <v>6.6979522184300269E-2</v>
      </c>
      <c r="H60">
        <f t="shared" si="17"/>
        <v>1.5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>
        <f t="shared" si="11"/>
        <v>1</v>
      </c>
      <c r="AC60">
        <f t="shared" si="12"/>
        <v>1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Arty Campbell (IRE)</v>
      </c>
      <c r="C61">
        <f>LARGE(AD$2:AD$20, D61)</f>
        <v>31.4558</v>
      </c>
      <c r="D61">
        <v>1</v>
      </c>
      <c r="E61">
        <f>LARGE(AD$2:AD$20, F61)</f>
        <v>22.182099999999998</v>
      </c>
      <c r="F61">
        <v>2</v>
      </c>
      <c r="G61">
        <f t="shared" si="16"/>
        <v>0.29481685412547137</v>
      </c>
      <c r="H61">
        <f t="shared" si="17"/>
        <v>1.88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1</v>
      </c>
      <c r="AC61">
        <f t="shared" si="12"/>
        <v>1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Arty Campbell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1</v>
      </c>
      <c r="AC62">
        <f t="shared" si="12"/>
        <v>1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Bubble Oclock (IRE)</v>
      </c>
      <c r="C63" t="str">
        <f>IF(G68="Handicap", INDEX(B53:B55,(MATCH(LARGE(D53:D55,3),D53:D55,0))))</f>
        <v>Cahill (IRE)</v>
      </c>
      <c r="D63" t="str">
        <f>IF(G68="Handicap", INDEX(B53:B55,(MATCH(LARGE(E53:E55,1),E53:E55,0))))</f>
        <v>Arty Campbell (IRE)</v>
      </c>
      <c r="G63" t="s">
        <v>68</v>
      </c>
      <c r="H63">
        <f>COUNTIF(A2:A30, "*")</f>
        <v>6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1</v>
      </c>
      <c r="AC63">
        <f t="shared" si="12"/>
        <v>1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Bubble Oclock (IRE)</v>
      </c>
      <c r="C64">
        <f>INDEX(AF$2:AF$20,MATCH(B64,A$2:A$20,0))</f>
        <v>1.5</v>
      </c>
      <c r="D64">
        <v>1</v>
      </c>
      <c r="E64">
        <f>SUMIF(B53:B61, B64, G53:G61)</f>
        <v>0.66950799376539571</v>
      </c>
      <c r="F64">
        <v>0</v>
      </c>
      <c r="G64" t="str">
        <f>K2</f>
        <v>betbright.com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1</v>
      </c>
      <c r="AC64">
        <f t="shared" si="12"/>
        <v>1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Bubble Oclock (IRE)</v>
      </c>
      <c r="C65">
        <f>INDEX(AF$2:AF$20,MATCH(B65,A$2:A$20,0))</f>
        <v>1.5</v>
      </c>
      <c r="D65">
        <v>1</v>
      </c>
      <c r="F65">
        <f>IF(G68="Non Handicap", F64+1, F64)</f>
        <v>0</v>
      </c>
      <c r="G65" t="str">
        <f>D2</f>
        <v xml:space="preserve">2m5½f </v>
      </c>
      <c r="H65">
        <f>LARGE(G58:G60, 1)</f>
        <v>0.38388073030363173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1</v>
      </c>
      <c r="AC65">
        <f t="shared" si="12"/>
        <v>1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6498</v>
      </c>
      <c r="H66">
        <f ca="1">LARGE(F53:F55, 1)</f>
        <v>0.29557946851270045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1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Arty Campbell (IRE)</v>
      </c>
      <c r="F67">
        <f>IF(H63&lt;11, F66+1, F66)</f>
        <v>1</v>
      </c>
      <c r="G67" t="str">
        <f>G2</f>
        <v>Good To Firm</v>
      </c>
      <c r="H67" t="str">
        <f ca="1">INDEX(B53:B55,MATCH(H66,F53:F55,0))</f>
        <v>Arty Campbell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Bubble Oclock (IRE)</v>
      </c>
      <c r="B68" t="str">
        <f ca="1">IF(ISNA(A68), B56, A68)</f>
        <v>Bubble Oclock (IRE)</v>
      </c>
      <c r="C68">
        <f ca="1">INDEX(AF$2:AF$20,MATCH(B68,A$2:A$20,0))</f>
        <v>1.5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Bubble Oclock (IRE)</v>
      </c>
      <c r="C69">
        <f ca="1">INDEX(AF$2:AF$20,MATCH(B69,A$2:A$20,0))</f>
        <v>1.5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Bubble Oclock (IRE)</v>
      </c>
      <c r="C70">
        <f ca="1">INDEX(AF$2:AF$20,MATCH(B70,A$2:A$20,0))</f>
        <v>1.5</v>
      </c>
      <c r="D70">
        <v>1</v>
      </c>
      <c r="E70">
        <f ca="1">SUMIF(B53:B61, B70, G53:G61)</f>
        <v>0.66950799376539571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Arty Campbell (IRE)</v>
      </c>
      <c r="C72">
        <f>C53</f>
        <v>253.60130000000001</v>
      </c>
      <c r="D72">
        <f>(1/C72)*(C72-C73)</f>
        <v>7.626143872290753E-4</v>
      </c>
      <c r="E72">
        <f>H53</f>
        <v>1.88</v>
      </c>
      <c r="F72">
        <f>(E72*10)-10</f>
        <v>8.7999999999999972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Guard Of Honour (IRE)</v>
      </c>
      <c r="C73">
        <f t="shared" si="19"/>
        <v>253.40790000000001</v>
      </c>
      <c r="D73">
        <f>(1/C73)*(C73-C74)</f>
        <v>0.17995768876976603</v>
      </c>
      <c r="E73">
        <f t="shared" ref="E73:E74" si="20">H54</f>
        <v>0</v>
      </c>
      <c r="F73">
        <f>(E73*10)-10</f>
        <v>-10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Cahill (IRE)</v>
      </c>
      <c r="C74">
        <f t="shared" si="19"/>
        <v>207.80520000000001</v>
      </c>
      <c r="E74">
        <f t="shared" si="20"/>
        <v>3.33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</v>
      </c>
      <c r="C77">
        <f>SMALL(AF2:AF50, 1)</f>
        <v>0</v>
      </c>
      <c r="D77" t="str">
        <f>IF(G77&lt;=3, "YES", "NO")</f>
        <v>YES</v>
      </c>
      <c r="E77">
        <f>IF(C77=0,SMALL(AF2:AF49,2), C77)</f>
        <v>1.5</v>
      </c>
      <c r="F77">
        <f>IF(E77=0, SMALL(AF2:AF49, 3), E77)</f>
        <v>1.5</v>
      </c>
      <c r="G77">
        <f>IF(F77=0, SMALL(AF2:AF49, 4), F77)</f>
        <v>1.5</v>
      </c>
      <c r="H77" t="str">
        <f>INDEX(A2:A50, MATCH(G77, AF2:AF50, 0))</f>
        <v>Bubble Oclock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150.6</v>
      </c>
      <c r="C78">
        <f>(B79-B78)+0.01</f>
        <v>103.01130000000002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253.60130000000001</v>
      </c>
      <c r="C79">
        <f>C78/B79</f>
        <v>0.40619389569375242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Bubble Oclock (IRE) is 40.62% behind top-rated Arty Campbell (IRE). </v>
      </c>
      <c r="H79" t="str">
        <f>INDEX(A2:A50, MATCH(B79, AE2:AE50, 0))</f>
        <v>Arty Campbell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20.9114</v>
      </c>
      <c r="C80">
        <f>(B81-B80)+0.01</f>
        <v>1.0535999999999979</v>
      </c>
      <c r="D80" t="str">
        <f>D2</f>
        <v xml:space="preserve">2m5½f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21.954999999999998</v>
      </c>
      <c r="C81">
        <f>C80/B81</f>
        <v>4.7989068549305305E-2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Bubble Oclock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Wincanton</v>
      </c>
    </row>
    <row r="82" spans="1:19" hidden="1" outlineLevel="1">
      <c r="A82" t="s">
        <v>110</v>
      </c>
      <c r="B82">
        <f>INDEX(M2:M49, MATCH(H77, A2:A49, 0))</f>
        <v>48.655200000000001</v>
      </c>
      <c r="C82">
        <f>(B83-B82)+0.01</f>
        <v>62.729799999999997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111.375</v>
      </c>
      <c r="C83">
        <f>C82/B83</f>
        <v>0.56323052749719416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Bubble Oclock (IRE) is 56.32% ahead of the lay selection Bubble Oclock (IRE). </v>
      </c>
      <c r="H83" t="str">
        <f>INDEX(A2:A50,MATCH(B83,INDEX(M2:M50,0)))</f>
        <v>Bubble Oclock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2.3531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2.3531</v>
      </c>
      <c r="C85">
        <f>C84/B85</f>
        <v>4.2497131443627557E-3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Bubble Oclock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5.0999999999999996</v>
      </c>
      <c r="C86">
        <f>(B87-B86)+0.01</f>
        <v>26.365800000000004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31.4558</v>
      </c>
      <c r="C87">
        <f>C86/B87</f>
        <v>0.83818564461879852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Arty Campbell (IRE) is 83.82% ahead of Bubble Oclock (IRE). </v>
      </c>
      <c r="H87" t="str">
        <f>INDEX(A2:A50, MATCH(B87, AD2:AD50, 0))</f>
        <v>Arty Campbell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3.9847999999999999</v>
      </c>
      <c r="C88">
        <f>B89-B88</f>
        <v>0</v>
      </c>
      <c r="H88" t="str">
        <f>INDEX(X2:X50, MATCH(B88, Y2:Y50, 0))</f>
        <v>Cobden, Mr H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3.9847999999999999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Cobden, Mr H. </v>
      </c>
      <c r="H89" t="str">
        <f>INDEX(X2:X50, MATCH(B89, Y2:Y50, 0))</f>
        <v>Cobden, Mr H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31.861499999999999</v>
      </c>
      <c r="C90">
        <f>(B91-B90)+0.01</f>
        <v>23.703500000000002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55.555</v>
      </c>
      <c r="C91">
        <f>(C90+0.01)/(B91+0.01)</f>
        <v>0.42677044902366607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Arty Campbell (IRE) outperformed Bubble Oclock (IRE) significantly.</v>
      </c>
      <c r="H91" t="str">
        <f>INDEX(A2:A50, MATCH(B91, N2:N50, 0))</f>
        <v>Arty Campbell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Bubble Oclock (IRE)</v>
      </c>
      <c r="D92">
        <f>COUNTIF(D79:D87, "YES")</f>
        <v>3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0.34039999999999998</v>
      </c>
    </row>
    <row r="96" spans="1:19" hidden="1" outlineLevel="1">
      <c r="A96" t="s">
        <v>70</v>
      </c>
      <c r="B96">
        <f>INDEX(Sheet1!H:H, MATCH($A$51, Sheet1!$A:$A,0))</f>
        <v>0.2979</v>
      </c>
      <c r="C96" t="str">
        <f>IF(AND($B$94&gt;15,B96&gt;0.25),B55)</f>
        <v>Cahill (IRE)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>Cahill (IRE)</v>
      </c>
      <c r="G96" t="str">
        <f>INDEX(F96:F101,MATCH(1,E96:E101,0))</f>
        <v>Bubble Oclock (IRE)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0.23400000000000001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0.25530000000000003</v>
      </c>
      <c r="C99" t="str">
        <f>IF(AND($B$94&gt;15,B99&gt;0.25),B59)</f>
        <v>Bubble Oclock (IRE)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0.21279999999999999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0.31909999999999999</v>
      </c>
      <c r="C101" t="str">
        <f>IF(AND($B$94&gt;15,B101&gt;0.25),B60)</f>
        <v>Bubble Oclock (IRE)</v>
      </c>
      <c r="D101">
        <f t="shared" si="22"/>
        <v>6</v>
      </c>
      <c r="E101">
        <f t="shared" si="23"/>
        <v>1</v>
      </c>
      <c r="F101" t="str">
        <f t="shared" si="24"/>
        <v>Bubble Oclock (IRE)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20" bestFit="1" customWidth="1"/>
    <col min="3" max="5" width="12" bestFit="1" customWidth="1"/>
    <col min="6" max="6" width="13.28515625" bestFit="1" customWidth="1"/>
    <col min="7" max="7" width="97" bestFit="1" customWidth="1"/>
    <col min="8" max="8" width="17.7109375" bestFit="1" customWidth="1"/>
    <col min="9" max="9" width="13.42578125" bestFit="1" customWidth="1"/>
    <col min="10" max="10" width="16.28515625" bestFit="1" customWidth="1"/>
    <col min="11" max="11" width="39.5703125" bestFit="1" customWidth="1"/>
    <col min="12" max="19" width="20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4.5703125" bestFit="1" customWidth="1"/>
    <col min="25" max="25" width="14.42578125" bestFit="1" customWidth="1"/>
    <col min="26" max="26" width="21" bestFit="1" customWidth="1"/>
    <col min="27" max="27" width="15" bestFit="1" customWidth="1"/>
    <col min="28" max="28" width="21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71093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403</v>
      </c>
      <c r="B2" s="1">
        <v>0.54513888888888895</v>
      </c>
      <c r="C2" t="s">
        <v>224</v>
      </c>
      <c r="D2" t="s">
        <v>401</v>
      </c>
      <c r="F2">
        <v>10358</v>
      </c>
      <c r="G2" t="s">
        <v>284</v>
      </c>
      <c r="H2" t="s">
        <v>231</v>
      </c>
      <c r="I2" t="s">
        <v>232</v>
      </c>
      <c r="J2" t="s">
        <v>331</v>
      </c>
      <c r="K2" t="s">
        <v>402</v>
      </c>
      <c r="L2">
        <v>7</v>
      </c>
      <c r="M2">
        <v>101.45440000000001</v>
      </c>
      <c r="N2">
        <v>82.689499999999995</v>
      </c>
      <c r="O2">
        <v>48.706000000000003</v>
      </c>
      <c r="P2">
        <v>15.681900000000001</v>
      </c>
      <c r="Q2">
        <v>7.3128000000000002</v>
      </c>
      <c r="R2">
        <v>5.33</v>
      </c>
      <c r="S2">
        <v>4.0007000000000001</v>
      </c>
      <c r="T2">
        <v>2.1564000000000001</v>
      </c>
      <c r="U2">
        <v>3.9820000000000002</v>
      </c>
      <c r="V2">
        <v>1.6800999999999999</v>
      </c>
      <c r="W2">
        <v>21.482099999999999</v>
      </c>
      <c r="X2" t="s">
        <v>292</v>
      </c>
      <c r="Y2">
        <v>2.8548</v>
      </c>
      <c r="Z2" t="s">
        <v>262</v>
      </c>
      <c r="AA2">
        <v>3.7229999999999999</v>
      </c>
      <c r="AB2" t="s">
        <v>400</v>
      </c>
      <c r="AC2">
        <v>1.5771999999999999</v>
      </c>
      <c r="AD2">
        <v>14.249599999999999</v>
      </c>
      <c r="AE2" s="23">
        <v>316.88060000000002</v>
      </c>
      <c r="AF2">
        <v>0.8</v>
      </c>
      <c r="AG2">
        <v>0</v>
      </c>
    </row>
    <row r="3" spans="1:33">
      <c r="A3" t="s">
        <v>405</v>
      </c>
      <c r="B3" s="1">
        <v>0.54513888888888895</v>
      </c>
      <c r="C3" t="s">
        <v>224</v>
      </c>
      <c r="D3" t="s">
        <v>401</v>
      </c>
      <c r="F3">
        <v>10358</v>
      </c>
      <c r="G3" t="s">
        <v>284</v>
      </c>
      <c r="H3" t="s">
        <v>231</v>
      </c>
      <c r="I3" t="s">
        <v>232</v>
      </c>
      <c r="J3" t="s">
        <v>331</v>
      </c>
      <c r="K3" t="s">
        <v>402</v>
      </c>
      <c r="L3">
        <v>8</v>
      </c>
      <c r="M3">
        <v>57.190300000000001</v>
      </c>
      <c r="N3">
        <v>79.858800000000002</v>
      </c>
      <c r="O3">
        <v>44.1738</v>
      </c>
      <c r="P3">
        <v>13.7994</v>
      </c>
      <c r="Q3">
        <v>8.1685999999999996</v>
      </c>
      <c r="R3">
        <v>2.9916999999999998</v>
      </c>
      <c r="S3">
        <v>2.0019999999999998</v>
      </c>
      <c r="T3">
        <v>1.8539000000000001</v>
      </c>
      <c r="U3">
        <v>2.1301000000000001</v>
      </c>
      <c r="V3">
        <v>1.663</v>
      </c>
      <c r="W3">
        <v>9.2850000000000001</v>
      </c>
      <c r="X3" t="s">
        <v>406</v>
      </c>
      <c r="Y3">
        <v>1.2698</v>
      </c>
      <c r="Z3" t="s">
        <v>407</v>
      </c>
      <c r="AA3">
        <v>0.95269999999999999</v>
      </c>
      <c r="AB3" t="s">
        <v>408</v>
      </c>
      <c r="AC3">
        <v>0.64639999999999997</v>
      </c>
      <c r="AD3">
        <v>12.204599999999999</v>
      </c>
      <c r="AE3">
        <v>238.19</v>
      </c>
      <c r="AF3">
        <v>6</v>
      </c>
      <c r="AG3">
        <v>0</v>
      </c>
    </row>
    <row r="4" spans="1:33">
      <c r="A4" t="s">
        <v>409</v>
      </c>
      <c r="B4" s="1">
        <v>0.54513888888888895</v>
      </c>
      <c r="C4" t="s">
        <v>224</v>
      </c>
      <c r="D4" t="s">
        <v>401</v>
      </c>
      <c r="F4">
        <v>10358</v>
      </c>
      <c r="G4" t="s">
        <v>284</v>
      </c>
      <c r="H4" t="s">
        <v>231</v>
      </c>
      <c r="I4" t="s">
        <v>232</v>
      </c>
      <c r="J4" t="s">
        <v>331</v>
      </c>
      <c r="K4" t="s">
        <v>402</v>
      </c>
      <c r="L4">
        <v>8</v>
      </c>
      <c r="M4">
        <v>49.200499999999998</v>
      </c>
      <c r="N4">
        <v>66.169200000000004</v>
      </c>
      <c r="O4">
        <v>33.986199999999997</v>
      </c>
      <c r="P4">
        <v>7.1988000000000003</v>
      </c>
      <c r="Q4">
        <v>4.1002999999999998</v>
      </c>
      <c r="R4">
        <v>9.8195999999999994</v>
      </c>
      <c r="S4">
        <v>3.5306999999999999</v>
      </c>
      <c r="T4">
        <v>2.5954999999999999</v>
      </c>
      <c r="U4">
        <v>1.4883</v>
      </c>
      <c r="V4">
        <v>1.8447</v>
      </c>
      <c r="W4">
        <v>17.665700000000001</v>
      </c>
      <c r="X4" t="s">
        <v>410</v>
      </c>
      <c r="Y4">
        <v>1.0386</v>
      </c>
      <c r="Z4" t="s">
        <v>411</v>
      </c>
      <c r="AA4">
        <v>1.2411000000000001</v>
      </c>
      <c r="AB4" t="s">
        <v>412</v>
      </c>
      <c r="AC4">
        <v>0.13339999999999999</v>
      </c>
      <c r="AD4">
        <v>10.070600000000001</v>
      </c>
      <c r="AE4">
        <v>210.08320000000001</v>
      </c>
      <c r="AF4">
        <v>12</v>
      </c>
      <c r="AG4">
        <v>0</v>
      </c>
    </row>
    <row r="5" spans="1:33">
      <c r="A5" t="s">
        <v>413</v>
      </c>
      <c r="B5" s="1">
        <v>0.54513888888888895</v>
      </c>
      <c r="C5" t="s">
        <v>224</v>
      </c>
      <c r="D5" t="s">
        <v>401</v>
      </c>
      <c r="F5">
        <v>10358</v>
      </c>
      <c r="G5" t="s">
        <v>284</v>
      </c>
      <c r="H5" t="s">
        <v>231</v>
      </c>
      <c r="I5" t="s">
        <v>232</v>
      </c>
      <c r="J5" t="s">
        <v>331</v>
      </c>
      <c r="K5" t="s">
        <v>402</v>
      </c>
      <c r="L5">
        <v>6</v>
      </c>
      <c r="M5">
        <v>52.511099999999999</v>
      </c>
      <c r="N5">
        <v>46.578099999999999</v>
      </c>
      <c r="O5">
        <v>25.859100000000002</v>
      </c>
      <c r="P5">
        <v>13.0342</v>
      </c>
      <c r="Q5">
        <v>7.4722</v>
      </c>
      <c r="R5">
        <v>4.5518999999999998</v>
      </c>
      <c r="S5">
        <v>4.2115999999999998</v>
      </c>
      <c r="T5">
        <v>1.6814</v>
      </c>
      <c r="U5">
        <v>0</v>
      </c>
      <c r="V5">
        <v>0</v>
      </c>
      <c r="W5">
        <v>19.063600000000001</v>
      </c>
      <c r="X5" t="s">
        <v>288</v>
      </c>
      <c r="Y5">
        <v>2.7543000000000002</v>
      </c>
      <c r="Z5" t="s">
        <v>262</v>
      </c>
      <c r="AA5">
        <v>2.7229999999999999</v>
      </c>
      <c r="AB5" t="s">
        <v>400</v>
      </c>
      <c r="AC5">
        <v>1.4178999999999999</v>
      </c>
      <c r="AD5">
        <v>7.8754999999999997</v>
      </c>
      <c r="AE5">
        <v>193.15029999999999</v>
      </c>
      <c r="AF5">
        <v>14</v>
      </c>
      <c r="AG5">
        <v>0</v>
      </c>
    </row>
    <row r="6" spans="1:33">
      <c r="A6" t="s">
        <v>414</v>
      </c>
      <c r="B6" s="1">
        <v>0.54513888888888895</v>
      </c>
      <c r="C6" t="s">
        <v>224</v>
      </c>
      <c r="D6" t="s">
        <v>401</v>
      </c>
      <c r="F6">
        <v>10358</v>
      </c>
      <c r="G6" t="s">
        <v>284</v>
      </c>
      <c r="H6" t="s">
        <v>231</v>
      </c>
      <c r="I6" t="s">
        <v>232</v>
      </c>
      <c r="J6" t="s">
        <v>331</v>
      </c>
      <c r="K6" t="s">
        <v>402</v>
      </c>
      <c r="L6">
        <v>6</v>
      </c>
      <c r="M6">
        <v>54.768000000000001</v>
      </c>
      <c r="N6">
        <v>45.1858</v>
      </c>
      <c r="O6">
        <v>29.121300000000002</v>
      </c>
      <c r="P6">
        <v>7.4240000000000004</v>
      </c>
      <c r="Q6">
        <v>8.5488999999999997</v>
      </c>
      <c r="R6">
        <v>6.1059999999999999</v>
      </c>
      <c r="S6">
        <v>2.8698000000000001</v>
      </c>
      <c r="T6">
        <v>2.9401999999999999</v>
      </c>
      <c r="U6">
        <v>2.5217999999999998</v>
      </c>
      <c r="V6">
        <v>1.6708000000000001</v>
      </c>
      <c r="W6">
        <v>15.6286</v>
      </c>
      <c r="X6" t="s">
        <v>295</v>
      </c>
      <c r="Y6">
        <v>0.86280000000000001</v>
      </c>
      <c r="Z6" t="s">
        <v>296</v>
      </c>
      <c r="AA6">
        <v>1.9804999999999999</v>
      </c>
      <c r="AB6" t="s">
        <v>415</v>
      </c>
      <c r="AC6">
        <v>0.11119999999999999</v>
      </c>
      <c r="AD6">
        <v>6.9749999999999996</v>
      </c>
      <c r="AE6">
        <v>186.71459999999999</v>
      </c>
      <c r="AF6">
        <v>5</v>
      </c>
      <c r="AG6">
        <v>0</v>
      </c>
    </row>
    <row r="7" spans="1:33">
      <c r="A7" t="s">
        <v>416</v>
      </c>
      <c r="B7" s="1">
        <v>0.54513888888888895</v>
      </c>
      <c r="C7" t="s">
        <v>224</v>
      </c>
      <c r="D7" t="s">
        <v>401</v>
      </c>
      <c r="F7">
        <v>10358</v>
      </c>
      <c r="G7" t="s">
        <v>284</v>
      </c>
      <c r="H7" t="s">
        <v>231</v>
      </c>
      <c r="I7" t="s">
        <v>232</v>
      </c>
      <c r="J7" t="s">
        <v>331</v>
      </c>
      <c r="K7" t="s">
        <v>402</v>
      </c>
      <c r="L7">
        <v>6</v>
      </c>
      <c r="M7">
        <v>58.051299999999998</v>
      </c>
      <c r="N7">
        <v>40.557699999999997</v>
      </c>
      <c r="O7">
        <v>23.196400000000001</v>
      </c>
      <c r="P7">
        <v>6.3795999999999999</v>
      </c>
      <c r="Q7">
        <v>5.2469999999999999</v>
      </c>
      <c r="R7">
        <v>6.2591999999999999</v>
      </c>
      <c r="S7">
        <v>2.1840999999999999</v>
      </c>
      <c r="T7">
        <v>1.8492</v>
      </c>
      <c r="U7">
        <v>1.3665</v>
      </c>
      <c r="V7">
        <v>1.1939</v>
      </c>
      <c r="W7">
        <v>19.122900000000001</v>
      </c>
      <c r="X7" t="s">
        <v>417</v>
      </c>
      <c r="Y7">
        <v>0.61319999999999997</v>
      </c>
      <c r="Z7" t="s">
        <v>418</v>
      </c>
      <c r="AA7">
        <v>0.4526</v>
      </c>
      <c r="AB7" t="s">
        <v>419</v>
      </c>
      <c r="AC7">
        <v>0.60529999999999995</v>
      </c>
      <c r="AD7">
        <v>7.3856999999999999</v>
      </c>
      <c r="AE7">
        <v>174.46459999999999</v>
      </c>
      <c r="AF7">
        <v>16</v>
      </c>
      <c r="AG7">
        <v>0</v>
      </c>
    </row>
    <row r="8" spans="1:33">
      <c r="A8" t="s">
        <v>420</v>
      </c>
      <c r="B8" s="1">
        <v>0.54513888888888895</v>
      </c>
      <c r="C8" t="s">
        <v>224</v>
      </c>
      <c r="D8" t="s">
        <v>401</v>
      </c>
      <c r="F8">
        <v>10358</v>
      </c>
      <c r="G8" t="s">
        <v>284</v>
      </c>
      <c r="H8" t="s">
        <v>231</v>
      </c>
      <c r="I8" t="s">
        <v>232</v>
      </c>
      <c r="J8" t="s">
        <v>331</v>
      </c>
      <c r="K8" t="s">
        <v>402</v>
      </c>
      <c r="L8">
        <v>5</v>
      </c>
      <c r="M8">
        <v>63.494999999999997</v>
      </c>
      <c r="N8">
        <v>33.179099999999998</v>
      </c>
      <c r="O8">
        <v>20.523599999999998</v>
      </c>
      <c r="P8">
        <v>4.2864000000000004</v>
      </c>
      <c r="Q8">
        <v>4.9017999999999997</v>
      </c>
      <c r="R8">
        <v>5.2709000000000001</v>
      </c>
      <c r="S8">
        <v>3.0838999999999999</v>
      </c>
      <c r="T8">
        <v>0</v>
      </c>
      <c r="U8">
        <v>0</v>
      </c>
      <c r="V8">
        <v>0</v>
      </c>
      <c r="W8">
        <v>19.652899999999999</v>
      </c>
      <c r="X8" t="s">
        <v>313</v>
      </c>
      <c r="Y8">
        <v>2.6034000000000002</v>
      </c>
      <c r="Z8" t="s">
        <v>278</v>
      </c>
      <c r="AA8">
        <v>3.0122</v>
      </c>
      <c r="AB8" t="s">
        <v>290</v>
      </c>
      <c r="AC8">
        <v>0.58599999999999997</v>
      </c>
      <c r="AD8">
        <v>8.4288000000000007</v>
      </c>
      <c r="AE8">
        <v>173.53880000000001</v>
      </c>
      <c r="AF8">
        <v>14</v>
      </c>
      <c r="AG8">
        <v>0</v>
      </c>
    </row>
    <row r="9" spans="1:33">
      <c r="A9" t="s">
        <v>421</v>
      </c>
      <c r="B9" s="1">
        <v>0.54513888888888895</v>
      </c>
      <c r="C9" t="s">
        <v>224</v>
      </c>
      <c r="D9" t="s">
        <v>401</v>
      </c>
      <c r="F9">
        <v>10358</v>
      </c>
      <c r="G9" t="s">
        <v>284</v>
      </c>
      <c r="H9" t="s">
        <v>231</v>
      </c>
      <c r="I9" t="s">
        <v>232</v>
      </c>
      <c r="J9" t="s">
        <v>331</v>
      </c>
      <c r="K9" t="s">
        <v>402</v>
      </c>
      <c r="L9">
        <v>6</v>
      </c>
      <c r="M9">
        <v>39.147399999999998</v>
      </c>
      <c r="N9">
        <v>31.8917</v>
      </c>
      <c r="O9">
        <v>20.683199999999999</v>
      </c>
      <c r="P9">
        <v>13.0367</v>
      </c>
      <c r="Q9">
        <v>5.2652000000000001</v>
      </c>
      <c r="R9">
        <v>9.0620999999999992</v>
      </c>
      <c r="S9">
        <v>5.2709999999999999</v>
      </c>
      <c r="T9">
        <v>3.0777999999999999</v>
      </c>
      <c r="U9">
        <v>2.7124999999999999</v>
      </c>
      <c r="V9">
        <v>1.88</v>
      </c>
      <c r="W9">
        <v>10.727499999999999</v>
      </c>
      <c r="X9" t="s">
        <v>422</v>
      </c>
      <c r="Y9">
        <v>1.6966000000000001</v>
      </c>
      <c r="Z9" t="s">
        <v>423</v>
      </c>
      <c r="AA9">
        <v>1.3654999999999999</v>
      </c>
      <c r="AB9" t="s">
        <v>357</v>
      </c>
      <c r="AC9">
        <v>1.7726</v>
      </c>
      <c r="AD9">
        <v>11.821999999999999</v>
      </c>
      <c r="AE9">
        <v>159.4119</v>
      </c>
      <c r="AF9">
        <v>16</v>
      </c>
      <c r="AG9">
        <v>0</v>
      </c>
    </row>
    <row r="10" spans="1:33">
      <c r="A10" t="s">
        <v>424</v>
      </c>
      <c r="B10" s="1">
        <v>0.54513888888888895</v>
      </c>
      <c r="C10" t="s">
        <v>224</v>
      </c>
      <c r="D10" t="s">
        <v>401</v>
      </c>
      <c r="F10">
        <v>10358</v>
      </c>
      <c r="G10" t="s">
        <v>284</v>
      </c>
      <c r="H10" t="s">
        <v>231</v>
      </c>
      <c r="I10" t="s">
        <v>232</v>
      </c>
      <c r="J10" t="s">
        <v>331</v>
      </c>
      <c r="K10" t="s">
        <v>402</v>
      </c>
      <c r="L10">
        <v>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317</v>
      </c>
      <c r="Y10">
        <v>1.5765</v>
      </c>
      <c r="Z10" t="s">
        <v>425</v>
      </c>
      <c r="AA10">
        <v>9.69E-2</v>
      </c>
      <c r="AB10" t="s">
        <v>426</v>
      </c>
      <c r="AC10">
        <v>0.97319999999999995</v>
      </c>
      <c r="AD10">
        <v>0</v>
      </c>
      <c r="AE10">
        <v>2.6465999999999998</v>
      </c>
      <c r="AF10">
        <v>33</v>
      </c>
      <c r="AG10">
        <v>0</v>
      </c>
    </row>
    <row r="51" spans="1:33" hidden="1" outlineLevel="1">
      <c r="A51" t="str">
        <f>C2</f>
        <v>Galway</v>
      </c>
      <c r="B51">
        <f>B2</f>
        <v>0.54513888888888895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Blow By Blow (IRE)</v>
      </c>
      <c r="L52" t="str">
        <f t="shared" si="0"/>
        <v>Blow By Blow (IRE)</v>
      </c>
      <c r="M52" t="str">
        <f t="shared" si="0"/>
        <v>Blow By Blow (IRE)</v>
      </c>
      <c r="N52" t="str">
        <f t="shared" ref="N52:N91" si="1">INDEX($A$2:$A$20,(MATCH(LARGE(W$2:W$20,$J52),W$2:W$20,0)))</f>
        <v>Blow By Blow (IRE)</v>
      </c>
      <c r="O52" t="str">
        <f t="shared" ref="O52:O91" si="2">INDEX($A$2:$A$20,(MATCH(LARGE(AA$2:AA$20,$J52),AA$2:AA$20,0)))</f>
        <v>Blow By Blow (IRE)</v>
      </c>
      <c r="P52" t="str">
        <f t="shared" ref="P52:P91" si="3">INDEX($A$2:$A$20,(MATCH(LARGE(Y$2:Y$20,$J52),Y$2:Y$20,0)))</f>
        <v>Blow By Blow (IRE)</v>
      </c>
      <c r="Q52" t="str">
        <f t="shared" ref="Q52:Q91" si="4">INDEX($A$2:$A$20,(MATCH(LARGE(Y$2:Y$20,$J52),Y$2:Y$20,0)))</f>
        <v>Blow By Blow (IRE)</v>
      </c>
      <c r="R52" t="str">
        <f t="shared" ref="R52:R91" si="5">INDEX($A$2:$A$20,(MATCH(LARGE(AD$2:AD$20,$J52),AD$2:AD$20,0)))</f>
        <v>Blow By Blow (IRE)</v>
      </c>
      <c r="S52" t="str">
        <f t="shared" ref="S52:S80" si="6">A2</f>
        <v>Blow By Blow (IRE)</v>
      </c>
      <c r="V52">
        <f t="shared" ref="V52:V80" si="7">SUM(Y52:AF52)</f>
        <v>71</v>
      </c>
      <c r="W52">
        <f t="shared" ref="W52:W80" si="8">V52-AG2</f>
        <v>71</v>
      </c>
      <c r="X52">
        <f t="shared" ref="X52:X60" si="9">IF(ISNA(W52),"",W52)</f>
        <v>71</v>
      </c>
      <c r="Y52">
        <f t="shared" ref="Y52:AA80" si="10">(($H$63+1)-(RANK(M2,M$2:M$30)))</f>
        <v>9</v>
      </c>
      <c r="Z52">
        <f t="shared" si="10"/>
        <v>9</v>
      </c>
      <c r="AA52">
        <f t="shared" si="10"/>
        <v>9</v>
      </c>
      <c r="AB52">
        <f t="shared" ref="AB52:AB80" si="11">(($H$63+1)-(RANK(W2,W$2:W$30)))</f>
        <v>9</v>
      </c>
      <c r="AC52">
        <f t="shared" ref="AC52:AC80" si="12">(($H$63+1)-(RANK(Y2,Y$2:Y$30)))</f>
        <v>9</v>
      </c>
      <c r="AD52">
        <f t="shared" ref="AD52:AD80" si="13">(($H$63+1)-(RANK(AA2,AA$2:AA$30)))</f>
        <v>9</v>
      </c>
      <c r="AE52">
        <f t="shared" ref="AE52:AF80" si="14">(($H$63+1)-(RANK(AC2,AC$2:AC$30)))</f>
        <v>8</v>
      </c>
      <c r="AF52">
        <f t="shared" si="14"/>
        <v>9</v>
      </c>
      <c r="AG52" t="str">
        <f>INDEX(S52:S92, MATCH(LARGE(X52:X92, 1),X52:X92, 0))</f>
        <v>Blow By Blow (IRE)</v>
      </c>
    </row>
    <row r="53" spans="1:33" hidden="1" outlineLevel="1">
      <c r="A53" t="s">
        <v>43</v>
      </c>
      <c r="B53" t="str">
        <f>A2</f>
        <v>Blow By Blow (IRE)</v>
      </c>
      <c r="C53">
        <f>AE2</f>
        <v>316.88060000000002</v>
      </c>
      <c r="D53">
        <f>AG2</f>
        <v>0</v>
      </c>
      <c r="E53">
        <f>C53-D53</f>
        <v>316.88060000000002</v>
      </c>
      <c r="F53">
        <f>SUMIF(B53:B61, B53, G53:G61)</f>
        <v>1.0772691239776624</v>
      </c>
      <c r="G53">
        <f>(1/C53)*(C53-C54)</f>
        <v>0.24832886582517205</v>
      </c>
      <c r="H53">
        <f>AF2</f>
        <v>0.8</v>
      </c>
      <c r="J53">
        <v>2</v>
      </c>
      <c r="K53" t="str">
        <f t="shared" si="0"/>
        <v>Guided By You (IRE)</v>
      </c>
      <c r="L53" t="str">
        <f t="shared" si="0"/>
        <v>Dorans River (IRE)</v>
      </c>
      <c r="M53" t="str">
        <f t="shared" si="0"/>
        <v>Dorans River (IRE)</v>
      </c>
      <c r="N53" t="str">
        <f t="shared" si="1"/>
        <v>Guided By You (IRE)</v>
      </c>
      <c r="O53" t="str">
        <f t="shared" si="2"/>
        <v>Guided By You (IRE)</v>
      </c>
      <c r="P53" t="str">
        <f t="shared" si="3"/>
        <v>Touch Base (IRE)</v>
      </c>
      <c r="Q53" t="str">
        <f t="shared" si="4"/>
        <v>Touch Base (IRE)</v>
      </c>
      <c r="R53" t="str">
        <f t="shared" si="5"/>
        <v>Dorans River (IRE)</v>
      </c>
      <c r="S53" t="str">
        <f t="shared" si="6"/>
        <v>Dorans River (IRE)</v>
      </c>
      <c r="V53">
        <f t="shared" si="7"/>
        <v>44</v>
      </c>
      <c r="W53">
        <f t="shared" si="8"/>
        <v>44</v>
      </c>
      <c r="X53">
        <f t="shared" si="9"/>
        <v>44</v>
      </c>
      <c r="Y53">
        <f t="shared" si="10"/>
        <v>6</v>
      </c>
      <c r="Z53">
        <f t="shared" si="10"/>
        <v>8</v>
      </c>
      <c r="AA53">
        <f t="shared" si="10"/>
        <v>8</v>
      </c>
      <c r="AB53">
        <f t="shared" si="11"/>
        <v>2</v>
      </c>
      <c r="AC53">
        <f t="shared" si="12"/>
        <v>4</v>
      </c>
      <c r="AD53">
        <f t="shared" si="13"/>
        <v>3</v>
      </c>
      <c r="AE53">
        <f t="shared" si="14"/>
        <v>5</v>
      </c>
      <c r="AF53">
        <f t="shared" si="14"/>
        <v>8</v>
      </c>
    </row>
    <row r="54" spans="1:33" hidden="1" outlineLevel="1">
      <c r="A54" t="s">
        <v>44</v>
      </c>
      <c r="B54" t="str">
        <f>A3</f>
        <v>Dorans River (IRE)</v>
      </c>
      <c r="C54">
        <f>AE3</f>
        <v>238.19</v>
      </c>
      <c r="D54">
        <f>AG3</f>
        <v>0</v>
      </c>
      <c r="E54">
        <f t="shared" ref="E54:E55" si="15">C54-D54</f>
        <v>238.19</v>
      </c>
      <c r="F54">
        <f ca="1">SUMIF(B53:B64, B54, G53:G61)</f>
        <v>0</v>
      </c>
      <c r="H54">
        <f>AF3</f>
        <v>6</v>
      </c>
      <c r="J54">
        <v>3</v>
      </c>
      <c r="K54" t="str">
        <f t="shared" si="0"/>
        <v>All Good Things (IRE)</v>
      </c>
      <c r="L54" t="str">
        <f t="shared" si="0"/>
        <v>Returntovendor (IRE)</v>
      </c>
      <c r="M54" t="str">
        <f t="shared" si="0"/>
        <v>Returntovendor (IRE)</v>
      </c>
      <c r="N54" t="str">
        <f t="shared" si="1"/>
        <v>All Good Things (IRE)</v>
      </c>
      <c r="O54" t="str">
        <f t="shared" si="2"/>
        <v>Touch Base (IRE)</v>
      </c>
      <c r="P54" t="str">
        <f t="shared" si="3"/>
        <v>Guided By You (IRE)</v>
      </c>
      <c r="Q54" t="str">
        <f t="shared" si="4"/>
        <v>Guided By You (IRE)</v>
      </c>
      <c r="R54" t="str">
        <f t="shared" si="5"/>
        <v>Mon Lino (FR)</v>
      </c>
      <c r="S54" t="str">
        <f t="shared" si="6"/>
        <v>Returntovendor (IRE)</v>
      </c>
      <c r="V54">
        <f t="shared" si="7"/>
        <v>37</v>
      </c>
      <c r="W54">
        <f t="shared" si="8"/>
        <v>37</v>
      </c>
      <c r="X54">
        <f t="shared" si="9"/>
        <v>37</v>
      </c>
      <c r="Y54">
        <f t="shared" si="10"/>
        <v>3</v>
      </c>
      <c r="Z54">
        <f t="shared" si="10"/>
        <v>7</v>
      </c>
      <c r="AA54">
        <f t="shared" si="10"/>
        <v>7</v>
      </c>
      <c r="AB54">
        <f t="shared" si="11"/>
        <v>5</v>
      </c>
      <c r="AC54">
        <f t="shared" si="12"/>
        <v>3</v>
      </c>
      <c r="AD54">
        <f t="shared" si="13"/>
        <v>4</v>
      </c>
      <c r="AE54">
        <f t="shared" si="14"/>
        <v>2</v>
      </c>
      <c r="AF54">
        <f t="shared" si="14"/>
        <v>6</v>
      </c>
    </row>
    <row r="55" spans="1:33" hidden="1" outlineLevel="1">
      <c r="A55" t="s">
        <v>45</v>
      </c>
      <c r="B55" t="str">
        <f>A4</f>
        <v>Returntovendor (IRE)</v>
      </c>
      <c r="C55">
        <f>AE4</f>
        <v>210.08320000000001</v>
      </c>
      <c r="D55">
        <f>AG4</f>
        <v>0</v>
      </c>
      <c r="E55">
        <f t="shared" si="15"/>
        <v>210.08320000000001</v>
      </c>
      <c r="F55">
        <f ca="1">SUMIF(B53:B64, B55, G53:G61)</f>
        <v>0</v>
      </c>
      <c r="H55">
        <f>AF4</f>
        <v>12</v>
      </c>
      <c r="J55">
        <v>4</v>
      </c>
      <c r="K55" t="str">
        <f t="shared" si="0"/>
        <v>Dorans River (IRE)</v>
      </c>
      <c r="L55" t="str">
        <f t="shared" si="0"/>
        <v>Touch Base (IRE)</v>
      </c>
      <c r="M55" t="str">
        <f t="shared" si="0"/>
        <v>Chateau Conti (FR)</v>
      </c>
      <c r="N55" t="str">
        <f t="shared" si="1"/>
        <v>Touch Base (IRE)</v>
      </c>
      <c r="O55" t="str">
        <f t="shared" si="2"/>
        <v>Chateau Conti (FR)</v>
      </c>
      <c r="P55" t="str">
        <f t="shared" si="3"/>
        <v>Mon Lino (FR)</v>
      </c>
      <c r="Q55" t="str">
        <f t="shared" si="4"/>
        <v>Mon Lino (FR)</v>
      </c>
      <c r="R55" t="str">
        <f t="shared" si="5"/>
        <v>Returntovendor (IRE)</v>
      </c>
      <c r="S55" t="str">
        <f t="shared" si="6"/>
        <v>Touch Base (IRE)</v>
      </c>
      <c r="V55">
        <f t="shared" si="7"/>
        <v>47</v>
      </c>
      <c r="W55">
        <f t="shared" si="8"/>
        <v>47</v>
      </c>
      <c r="X55">
        <f t="shared" si="9"/>
        <v>47</v>
      </c>
      <c r="Y55">
        <f t="shared" si="10"/>
        <v>4</v>
      </c>
      <c r="Z55">
        <f t="shared" si="10"/>
        <v>6</v>
      </c>
      <c r="AA55">
        <f t="shared" si="10"/>
        <v>5</v>
      </c>
      <c r="AB55">
        <f t="shared" si="11"/>
        <v>6</v>
      </c>
      <c r="AC55">
        <f t="shared" si="12"/>
        <v>8</v>
      </c>
      <c r="AD55">
        <f t="shared" si="13"/>
        <v>7</v>
      </c>
      <c r="AE55">
        <f t="shared" si="14"/>
        <v>7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Blow By Blow (IRE)</v>
      </c>
      <c r="C56">
        <f>LARGE(M$2:M$20, D56)</f>
        <v>101.45440000000001</v>
      </c>
      <c r="D56">
        <v>1</v>
      </c>
      <c r="E56">
        <f>LARGE(M$2:M$20, F56)</f>
        <v>63.494999999999997</v>
      </c>
      <c r="F56">
        <v>2</v>
      </c>
      <c r="G56">
        <f t="shared" ref="G56:G61" si="16">IF(C56&gt;0, (1/C56)*(C56-E56), 0.1)</f>
        <v>0.37415232853380442</v>
      </c>
      <c r="H56">
        <f t="shared" ref="H56:H61" si="17">INDEX(AF$2:AF$20,MATCH(B56,A$2:A$20,0))</f>
        <v>0.8</v>
      </c>
      <c r="J56">
        <v>5</v>
      </c>
      <c r="K56" t="str">
        <f t="shared" si="0"/>
        <v>Chateau Conti (FR)</v>
      </c>
      <c r="L56" t="str">
        <f t="shared" si="0"/>
        <v>Chateau Conti (FR)</v>
      </c>
      <c r="M56" t="str">
        <f t="shared" si="0"/>
        <v>Touch Base (IRE)</v>
      </c>
      <c r="N56" t="str">
        <f t="shared" si="1"/>
        <v>Returntovendor (IRE)</v>
      </c>
      <c r="O56" t="str">
        <f t="shared" si="2"/>
        <v>Mon Lino (FR)</v>
      </c>
      <c r="P56" t="str">
        <f t="shared" si="3"/>
        <v>Connard (IRE)</v>
      </c>
      <c r="Q56" t="str">
        <f t="shared" si="4"/>
        <v>Connard (IRE)</v>
      </c>
      <c r="R56" t="str">
        <f t="shared" si="5"/>
        <v>Guided By You (IRE)</v>
      </c>
      <c r="S56" t="str">
        <f t="shared" si="6"/>
        <v>Chateau Conti (FR)</v>
      </c>
      <c r="V56">
        <f t="shared" si="7"/>
        <v>31</v>
      </c>
      <c r="W56">
        <f t="shared" si="8"/>
        <v>31</v>
      </c>
      <c r="X56">
        <f t="shared" si="9"/>
        <v>31</v>
      </c>
      <c r="Y56">
        <f t="shared" si="10"/>
        <v>5</v>
      </c>
      <c r="Z56">
        <f t="shared" si="10"/>
        <v>5</v>
      </c>
      <c r="AA56">
        <f t="shared" si="10"/>
        <v>6</v>
      </c>
      <c r="AB56">
        <f t="shared" si="11"/>
        <v>4</v>
      </c>
      <c r="AC56">
        <f t="shared" si="12"/>
        <v>2</v>
      </c>
      <c r="AD56">
        <f t="shared" si="13"/>
        <v>6</v>
      </c>
      <c r="AE56">
        <f t="shared" si="14"/>
        <v>1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Blow By Blow (IRE)</v>
      </c>
      <c r="C57">
        <f>LARGE(W$2:W$20, D57)</f>
        <v>21.482099999999999</v>
      </c>
      <c r="D57">
        <v>1</v>
      </c>
      <c r="E57">
        <f>LARGE(W$2:W$20, F57)</f>
        <v>19.652899999999999</v>
      </c>
      <c r="F57">
        <v>2</v>
      </c>
      <c r="G57">
        <f t="shared" si="16"/>
        <v>8.5149962061437212E-2</v>
      </c>
      <c r="H57">
        <f t="shared" si="17"/>
        <v>0.8</v>
      </c>
      <c r="J57">
        <v>6</v>
      </c>
      <c r="K57" t="str">
        <f t="shared" si="0"/>
        <v>Touch Base (IRE)</v>
      </c>
      <c r="L57" t="str">
        <f t="shared" si="0"/>
        <v>All Good Things (IRE)</v>
      </c>
      <c r="M57" t="str">
        <f t="shared" si="0"/>
        <v>All Good Things (IRE)</v>
      </c>
      <c r="N57" t="str">
        <f t="shared" si="1"/>
        <v>Chateau Conti (FR)</v>
      </c>
      <c r="O57" t="str">
        <f t="shared" si="2"/>
        <v>Returntovendor (IRE)</v>
      </c>
      <c r="P57" t="str">
        <f t="shared" si="3"/>
        <v>Dorans River (IRE)</v>
      </c>
      <c r="Q57" t="str">
        <f t="shared" si="4"/>
        <v>Dorans River (IRE)</v>
      </c>
      <c r="R57" t="str">
        <f t="shared" si="5"/>
        <v>Touch Base (IRE)</v>
      </c>
      <c r="S57" t="str">
        <f t="shared" si="6"/>
        <v>All Good Things (IRE)</v>
      </c>
      <c r="V57">
        <f t="shared" si="7"/>
        <v>32</v>
      </c>
      <c r="W57">
        <f t="shared" si="8"/>
        <v>32</v>
      </c>
      <c r="X57">
        <f t="shared" si="9"/>
        <v>32</v>
      </c>
      <c r="Y57">
        <f t="shared" si="10"/>
        <v>7</v>
      </c>
      <c r="Z57">
        <f t="shared" si="10"/>
        <v>4</v>
      </c>
      <c r="AA57">
        <f t="shared" si="10"/>
        <v>4</v>
      </c>
      <c r="AB57">
        <f t="shared" si="11"/>
        <v>7</v>
      </c>
      <c r="AC57">
        <f t="shared" si="12"/>
        <v>1</v>
      </c>
      <c r="AD57">
        <f t="shared" si="13"/>
        <v>2</v>
      </c>
      <c r="AE57">
        <f t="shared" si="14"/>
        <v>4</v>
      </c>
      <c r="AF57">
        <f t="shared" si="14"/>
        <v>3</v>
      </c>
    </row>
    <row r="58" spans="1:33" hidden="1" outlineLevel="1">
      <c r="A58" t="s">
        <v>28</v>
      </c>
      <c r="B58" t="str">
        <f>INDEX(A$2:A$20,MATCH(C58,AA$2:AA$20,0))</f>
        <v>Blow By Blow (IRE)</v>
      </c>
      <c r="C58">
        <f>LARGE(AA$2:AA$20, D58)</f>
        <v>3.7229999999999999</v>
      </c>
      <c r="D58">
        <v>1</v>
      </c>
      <c r="E58">
        <f>LARGE(AA$2:AA$20, F58)</f>
        <v>3.0122</v>
      </c>
      <c r="F58">
        <v>2</v>
      </c>
      <c r="G58">
        <f t="shared" si="16"/>
        <v>0.19092130002686006</v>
      </c>
      <c r="H58">
        <f t="shared" si="17"/>
        <v>0.8</v>
      </c>
      <c r="J58">
        <v>7</v>
      </c>
      <c r="K58" t="str">
        <f t="shared" si="0"/>
        <v>Returntovendor (IRE)</v>
      </c>
      <c r="L58" t="str">
        <f t="shared" si="0"/>
        <v>Guided By You (IRE)</v>
      </c>
      <c r="M58" t="str">
        <f t="shared" si="0"/>
        <v>Mon Lino (FR)</v>
      </c>
      <c r="N58" t="str">
        <f t="shared" si="1"/>
        <v>Mon Lino (FR)</v>
      </c>
      <c r="O58" t="str">
        <f t="shared" si="2"/>
        <v>Dorans River (IRE)</v>
      </c>
      <c r="P58" t="str">
        <f t="shared" si="3"/>
        <v>Returntovendor (IRE)</v>
      </c>
      <c r="Q58" t="str">
        <f t="shared" si="4"/>
        <v>Returntovendor (IRE)</v>
      </c>
      <c r="R58" t="str">
        <f t="shared" si="5"/>
        <v>All Good Things (IRE)</v>
      </c>
      <c r="S58" t="str">
        <f t="shared" si="6"/>
        <v>Guided By You (IRE)</v>
      </c>
      <c r="V58">
        <f t="shared" si="7"/>
        <v>44</v>
      </c>
      <c r="W58">
        <f t="shared" si="8"/>
        <v>44</v>
      </c>
      <c r="X58">
        <f t="shared" si="9"/>
        <v>44</v>
      </c>
      <c r="Y58">
        <f t="shared" si="10"/>
        <v>8</v>
      </c>
      <c r="Z58">
        <f t="shared" si="10"/>
        <v>3</v>
      </c>
      <c r="AA58">
        <f t="shared" si="10"/>
        <v>2</v>
      </c>
      <c r="AB58">
        <f t="shared" si="11"/>
        <v>8</v>
      </c>
      <c r="AC58">
        <f t="shared" si="12"/>
        <v>7</v>
      </c>
      <c r="AD58">
        <f t="shared" si="13"/>
        <v>8</v>
      </c>
      <c r="AE58">
        <f t="shared" si="14"/>
        <v>3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Mon Lino (FR)</v>
      </c>
      <c r="C59">
        <f>LARGE(AC$2:AC$20, D59)</f>
        <v>1.7726</v>
      </c>
      <c r="D59">
        <v>1</v>
      </c>
      <c r="E59">
        <f>LARGE(AC$2:AC$20, F59)</f>
        <v>1.5771999999999999</v>
      </c>
      <c r="F59">
        <v>2</v>
      </c>
      <c r="G59">
        <f t="shared" si="16"/>
        <v>0.11023355522960625</v>
      </c>
      <c r="H59">
        <f t="shared" si="17"/>
        <v>16</v>
      </c>
      <c r="J59">
        <v>8</v>
      </c>
      <c r="K59" t="str">
        <f t="shared" si="0"/>
        <v>Mon Lino (FR)</v>
      </c>
      <c r="L59" t="str">
        <f t="shared" si="0"/>
        <v>Mon Lino (FR)</v>
      </c>
      <c r="M59" t="str">
        <f t="shared" si="0"/>
        <v>Guided By You (IRE)</v>
      </c>
      <c r="N59" t="str">
        <f t="shared" si="1"/>
        <v>Dorans River (IRE)</v>
      </c>
      <c r="O59" t="str">
        <f t="shared" si="2"/>
        <v>All Good Things (IRE)</v>
      </c>
      <c r="P59" t="str">
        <f t="shared" si="3"/>
        <v>Chateau Conti (FR)</v>
      </c>
      <c r="Q59" t="str">
        <f t="shared" si="4"/>
        <v>Chateau Conti (FR)</v>
      </c>
      <c r="R59" t="str">
        <f t="shared" si="5"/>
        <v>Chateau Conti (FR)</v>
      </c>
      <c r="S59" t="str">
        <f t="shared" si="6"/>
        <v>Mon Lino (FR)</v>
      </c>
      <c r="V59">
        <f t="shared" si="7"/>
        <v>37</v>
      </c>
      <c r="W59">
        <f t="shared" si="8"/>
        <v>37</v>
      </c>
      <c r="X59">
        <f t="shared" si="9"/>
        <v>37</v>
      </c>
      <c r="Y59">
        <f t="shared" si="10"/>
        <v>2</v>
      </c>
      <c r="Z59">
        <f t="shared" si="10"/>
        <v>2</v>
      </c>
      <c r="AA59">
        <f t="shared" si="10"/>
        <v>3</v>
      </c>
      <c r="AB59">
        <f t="shared" si="11"/>
        <v>3</v>
      </c>
      <c r="AC59">
        <f t="shared" si="12"/>
        <v>6</v>
      </c>
      <c r="AD59">
        <f t="shared" si="13"/>
        <v>5</v>
      </c>
      <c r="AE59">
        <f t="shared" si="14"/>
        <v>9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Blow By Blow (IRE)</v>
      </c>
      <c r="C60">
        <f>LARGE(Y$2:Y$20, D60)</f>
        <v>2.8548</v>
      </c>
      <c r="D60">
        <v>1</v>
      </c>
      <c r="E60">
        <f>LARGE(Y$2:Y$20, F60)</f>
        <v>2.7543000000000002</v>
      </c>
      <c r="F60">
        <v>2</v>
      </c>
      <c r="G60">
        <f t="shared" si="16"/>
        <v>3.5203867171080219E-2</v>
      </c>
      <c r="H60">
        <f t="shared" si="17"/>
        <v>0.8</v>
      </c>
      <c r="J60">
        <v>9</v>
      </c>
      <c r="K60" t="str">
        <f t="shared" si="0"/>
        <v>Connard (IRE)</v>
      </c>
      <c r="L60" t="str">
        <f t="shared" si="0"/>
        <v>Connard (IRE)</v>
      </c>
      <c r="M60" t="str">
        <f t="shared" si="0"/>
        <v>Connard (IRE)</v>
      </c>
      <c r="N60" t="str">
        <f t="shared" si="1"/>
        <v>Connard (IRE)</v>
      </c>
      <c r="O60" t="str">
        <f t="shared" si="2"/>
        <v>Connard (IRE)</v>
      </c>
      <c r="P60" t="str">
        <f t="shared" si="3"/>
        <v>All Good Things (IRE)</v>
      </c>
      <c r="Q60" t="str">
        <f t="shared" si="4"/>
        <v>All Good Things (IRE)</v>
      </c>
      <c r="R60" t="str">
        <f t="shared" si="5"/>
        <v>Connard (IRE)</v>
      </c>
      <c r="S60" t="str">
        <f t="shared" si="6"/>
        <v>Connard (IRE)</v>
      </c>
      <c r="V60">
        <f t="shared" si="7"/>
        <v>17</v>
      </c>
      <c r="W60">
        <f t="shared" si="8"/>
        <v>17</v>
      </c>
      <c r="X60">
        <f t="shared" si="9"/>
        <v>17</v>
      </c>
      <c r="Y60">
        <f t="shared" si="10"/>
        <v>1</v>
      </c>
      <c r="Z60">
        <f t="shared" si="10"/>
        <v>1</v>
      </c>
      <c r="AA60">
        <f t="shared" si="10"/>
        <v>1</v>
      </c>
      <c r="AB60">
        <f t="shared" si="11"/>
        <v>1</v>
      </c>
      <c r="AC60">
        <f t="shared" si="12"/>
        <v>5</v>
      </c>
      <c r="AD60">
        <f t="shared" si="13"/>
        <v>1</v>
      </c>
      <c r="AE60">
        <f t="shared" si="14"/>
        <v>6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Blow By Blow (IRE)</v>
      </c>
      <c r="C61">
        <f>LARGE(AD$2:AD$20, D61)</f>
        <v>14.249599999999999</v>
      </c>
      <c r="D61">
        <v>1</v>
      </c>
      <c r="E61">
        <f>LARGE(AD$2:AD$20, F61)</f>
        <v>12.204599999999999</v>
      </c>
      <c r="F61">
        <v>2</v>
      </c>
      <c r="G61">
        <f t="shared" si="16"/>
        <v>0.14351280035930833</v>
      </c>
      <c r="H61">
        <f t="shared" si="17"/>
        <v>0.8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>
        <f t="shared" si="10"/>
        <v>1</v>
      </c>
      <c r="Z61">
        <f t="shared" si="10"/>
        <v>1</v>
      </c>
      <c r="AA61">
        <f t="shared" si="10"/>
        <v>1</v>
      </c>
      <c r="AB61">
        <f t="shared" si="11"/>
        <v>1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Blow By Blow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1</v>
      </c>
      <c r="Z62">
        <f t="shared" si="10"/>
        <v>1</v>
      </c>
      <c r="AA62">
        <f t="shared" si="10"/>
        <v>1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Blow By Blow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1</v>
      </c>
      <c r="Z63">
        <f t="shared" si="10"/>
        <v>1</v>
      </c>
      <c r="AA63">
        <f t="shared" si="10"/>
        <v>1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Blow By Blow (IRE)</v>
      </c>
      <c r="C64">
        <f>INDEX(AF$2:AF$20,MATCH(B64,A$2:A$20,0))</f>
        <v>0.8</v>
      </c>
      <c r="D64">
        <v>1</v>
      </c>
      <c r="E64">
        <f>SUMIF(B53:B61, B64, G53:G61)</f>
        <v>1.0772691239776624</v>
      </c>
      <c r="F64">
        <v>0</v>
      </c>
      <c r="G64" t="str">
        <f>K2</f>
        <v>W.B. Gavin &amp; Co. Irish EBF Beginners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1</v>
      </c>
      <c r="Z64">
        <f t="shared" si="10"/>
        <v>1</v>
      </c>
      <c r="AA64">
        <f t="shared" si="10"/>
        <v>1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2m6½f </v>
      </c>
      <c r="H65">
        <f>LARGE(G58:G60, 1)</f>
        <v>0.19092130002686006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1</v>
      </c>
      <c r="Z65">
        <f t="shared" si="10"/>
        <v>1</v>
      </c>
      <c r="AA65">
        <f t="shared" si="10"/>
        <v>1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Blow By Blow (IRE)</v>
      </c>
      <c r="C66">
        <f>INDEX(AF$2:AF$20,MATCH(B66,A$2:A$20,0))</f>
        <v>0.8</v>
      </c>
      <c r="D66">
        <v>1</v>
      </c>
      <c r="F66">
        <f>IF(B65=B66, F65+1, F65)</f>
        <v>1</v>
      </c>
      <c r="G66">
        <f>F2</f>
        <v>10358</v>
      </c>
      <c r="H66">
        <f ca="1">LARGE(F53:F55, 1)</f>
        <v>1.0772691239776624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1</v>
      </c>
      <c r="Z66">
        <f t="shared" si="10"/>
        <v>1</v>
      </c>
      <c r="AA66">
        <f t="shared" si="10"/>
        <v>1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Blow By Blow (IRE)</v>
      </c>
      <c r="F67">
        <f>IF(H63&lt;11, F66+1, F66)</f>
        <v>2</v>
      </c>
      <c r="G67" t="str">
        <f>G2</f>
        <v>Yielding</v>
      </c>
      <c r="H67" t="str">
        <f ca="1">INDEX(B53:B55,MATCH(H66,F53:F55,0))</f>
        <v>Blow By Blow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1</v>
      </c>
      <c r="Z67">
        <f t="shared" si="10"/>
        <v>1</v>
      </c>
      <c r="AA67">
        <f t="shared" si="10"/>
        <v>1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1</v>
      </c>
    </row>
    <row r="68" spans="1:32" hidden="1" outlineLevel="1">
      <c r="A68" t="str">
        <f ca="1">INDEX(B62:B67,MODE(MATCH(B62:B67,B62:B67,0)))</f>
        <v>Blow By Blow (IRE)</v>
      </c>
      <c r="B68" t="str">
        <f ca="1">IF(ISNA(A68), B56, A68)</f>
        <v>Blow By Blow (IRE)</v>
      </c>
      <c r="C68">
        <f ca="1">INDEX(AF$2:AF$20,MATCH(B68,A$2:A$20,0))</f>
        <v>0.8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5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1</v>
      </c>
      <c r="Z68">
        <f t="shared" si="10"/>
        <v>1</v>
      </c>
      <c r="AA68">
        <f t="shared" si="10"/>
        <v>1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Blow By Blow (IRE)</v>
      </c>
      <c r="C69">
        <f ca="1">INDEX(AF$2:AF$20,MATCH(B69,A$2:A$20,0))</f>
        <v>0.8</v>
      </c>
      <c r="D69">
        <v>1</v>
      </c>
      <c r="F69">
        <f ca="1">IF(E70&gt;1, F68+1, F68)</f>
        <v>4</v>
      </c>
      <c r="G69">
        <f ca="1">IF(G66&lt;5000, F70-1, F70)</f>
        <v>4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1</v>
      </c>
      <c r="Z69">
        <f t="shared" si="10"/>
        <v>1</v>
      </c>
      <c r="AA69">
        <f t="shared" si="10"/>
        <v>1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Blow By Blow (IRE)</v>
      </c>
      <c r="C70">
        <f ca="1">INDEX(AF$2:AF$20,MATCH(B70,A$2:A$20,0))</f>
        <v>0.8</v>
      </c>
      <c r="D70">
        <v>1</v>
      </c>
      <c r="E70">
        <f ca="1">SUMIF(B53:B61, B70, G53:G61)</f>
        <v>1.0772691239776624</v>
      </c>
      <c r="F70">
        <f ca="1">IF(E70&gt;1.5, F69+1, F69)</f>
        <v>4</v>
      </c>
      <c r="G70">
        <f ca="1">IF(H63&gt;15, G69-1, G69)</f>
        <v>4</v>
      </c>
      <c r="H70" t="str">
        <f ca="1">IF(H68=0,"*",IF(H68=1,"*",IF(H68=2,"**",IF(H68=3,"***",IF(H68=4,"****",IF(H68&gt;=5,"*****","*"))))))</f>
        <v>*****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1</v>
      </c>
      <c r="Z70">
        <f t="shared" si="10"/>
        <v>1</v>
      </c>
      <c r="AA70">
        <f t="shared" si="10"/>
        <v>1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1</v>
      </c>
      <c r="Z71">
        <f t="shared" si="10"/>
        <v>1</v>
      </c>
      <c r="AA71">
        <f t="shared" si="10"/>
        <v>1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1</v>
      </c>
    </row>
    <row r="72" spans="1:32" hidden="1" outlineLevel="1">
      <c r="A72" t="s">
        <v>98</v>
      </c>
      <c r="B72" t="str">
        <f>B53</f>
        <v>Blow By Blow (IRE)</v>
      </c>
      <c r="C72">
        <f>C53</f>
        <v>316.88060000000002</v>
      </c>
      <c r="D72">
        <f>(1/C72)*(C72-C73)</f>
        <v>0.24832886582517205</v>
      </c>
      <c r="E72">
        <f>H53</f>
        <v>0.8</v>
      </c>
      <c r="F72">
        <f>(E72*10)-10</f>
        <v>-2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1</v>
      </c>
      <c r="Z72">
        <f t="shared" si="10"/>
        <v>1</v>
      </c>
      <c r="AA72">
        <f t="shared" si="10"/>
        <v>1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Dorans River (IRE)</v>
      </c>
      <c r="C73">
        <f t="shared" si="19"/>
        <v>238.19</v>
      </c>
      <c r="D73">
        <f>(1/C73)*(C73-C74)</f>
        <v>0.11800159536504469</v>
      </c>
      <c r="E73">
        <f t="shared" ref="E73:E74" si="20">H54</f>
        <v>6</v>
      </c>
      <c r="F73">
        <f>(E73*10)-10</f>
        <v>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1</v>
      </c>
      <c r="Z73">
        <f t="shared" si="10"/>
        <v>1</v>
      </c>
      <c r="AA73">
        <f t="shared" si="10"/>
        <v>1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Returntovendor (IRE)</v>
      </c>
      <c r="C74">
        <f t="shared" si="19"/>
        <v>210.08320000000001</v>
      </c>
      <c r="E74">
        <f t="shared" si="20"/>
        <v>12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1</v>
      </c>
      <c r="Z74">
        <f t="shared" si="10"/>
        <v>1</v>
      </c>
      <c r="AA74">
        <f t="shared" si="10"/>
        <v>1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1</v>
      </c>
      <c r="Z75">
        <f t="shared" si="10"/>
        <v>1</v>
      </c>
      <c r="AA75">
        <f t="shared" si="10"/>
        <v>1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1</v>
      </c>
      <c r="Z76">
        <f t="shared" si="10"/>
        <v>1</v>
      </c>
      <c r="AA76">
        <f t="shared" si="10"/>
        <v>1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0.8</v>
      </c>
      <c r="C77">
        <f>SMALL(AF2:AF50, 1)</f>
        <v>0.8</v>
      </c>
      <c r="D77" t="str">
        <f>IF(G77&lt;=3, "YES", "NO")</f>
        <v>YES</v>
      </c>
      <c r="E77">
        <f>IF(C77=0,SMALL(AF2:AF49,2), C77)</f>
        <v>0.8</v>
      </c>
      <c r="F77">
        <f>IF(E77=0, SMALL(AF2:AF49, 3), E77)</f>
        <v>0.8</v>
      </c>
      <c r="G77">
        <f>IF(F77=0, SMALL(AF2:AF49, 4), F77)</f>
        <v>0.8</v>
      </c>
      <c r="H77" t="str">
        <f>INDEX(A2:A50, MATCH(G77, AF2:AF50, 0))</f>
        <v>Blow By Blow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1</v>
      </c>
      <c r="Z77">
        <f t="shared" si="10"/>
        <v>1</v>
      </c>
      <c r="AA77">
        <f t="shared" si="10"/>
        <v>1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316.88060000000002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1</v>
      </c>
      <c r="Z78">
        <f t="shared" si="10"/>
        <v>1</v>
      </c>
      <c r="AA78">
        <f t="shared" si="10"/>
        <v>1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316.88060000000002</v>
      </c>
      <c r="C79">
        <f>C78/B79</f>
        <v>3.155762769951837E-5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Blow By Blow (IRE) is highly rated.</v>
      </c>
      <c r="H79" t="str">
        <f>INDEX(A2:A50, MATCH(B79, AE2:AE50, 0))</f>
        <v>Blow By Blow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1</v>
      </c>
      <c r="Z79">
        <f t="shared" si="10"/>
        <v>1</v>
      </c>
      <c r="AA79">
        <f t="shared" si="10"/>
        <v>1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21.482099999999999</v>
      </c>
      <c r="C80">
        <f>(B81-B80)+0.01</f>
        <v>0.01</v>
      </c>
      <c r="D80" t="str">
        <f>D2</f>
        <v xml:space="preserve">2m6½f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1</v>
      </c>
      <c r="Z80">
        <f t="shared" si="10"/>
        <v>1</v>
      </c>
      <c r="AA80">
        <f t="shared" si="10"/>
        <v>1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1</v>
      </c>
    </row>
    <row r="81" spans="1:19" hidden="1" outlineLevel="1">
      <c r="A81" t="s">
        <v>109</v>
      </c>
      <c r="B81">
        <f>LARGE(W2:W49, 1)</f>
        <v>21.482099999999999</v>
      </c>
      <c r="C81">
        <f>C80/B81</f>
        <v>4.6550383807914501E-4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Connard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Galway</v>
      </c>
    </row>
    <row r="82" spans="1:19" hidden="1" outlineLevel="1">
      <c r="A82" t="s">
        <v>110</v>
      </c>
      <c r="B82">
        <f>INDEX(M2:M49, MATCH(H77, A2:A49, 0))</f>
        <v>101.45440000000001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101.45440000000001</v>
      </c>
      <c r="C83">
        <f>C82/B83</f>
        <v>9.8566449557633773E-5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Blow By Blow (IRE)is the form horse.</v>
      </c>
      <c r="H83" t="str">
        <f>INDEX(A2:A50,MATCH(B83,INDEX(M2:M50,0)))</f>
        <v>Connard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1.5771999999999999</v>
      </c>
      <c r="C84">
        <f>(B85-B84)+0.01</f>
        <v>0.20540000000000003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1.7726</v>
      </c>
      <c r="C85">
        <f>C84/B85</f>
        <v>0.11587498589642335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Mon Lino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14.249599999999999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14.249599999999999</v>
      </c>
      <c r="C87">
        <f>C86/B87</f>
        <v>7.0177408488659337E-4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Blow By Blow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2.8548</v>
      </c>
      <c r="C88">
        <f>B89-B88</f>
        <v>0</v>
      </c>
      <c r="H88" t="str">
        <f>INDEX(X2:X50, MATCH(B88, Y2:Y50, 0))</f>
        <v>Kennedy, J W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2.8548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Kennedy, J W. </v>
      </c>
      <c r="H89" t="str">
        <f>INDEX(X2:X50, MATCH(B89, Y2:Y50, 0))</f>
        <v>Kennedy, J W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82.689499999999995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82.689499999999995</v>
      </c>
      <c r="C91">
        <f>(C90+0.01)/(B91+0.01)</f>
        <v>2.4183943070998012E-4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Blow By Blow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1.5703125" bestFit="1" customWidth="1"/>
    <col min="3" max="3" width="17.85546875" bestFit="1" customWidth="1"/>
    <col min="4" max="4" width="21.5703125" bestFit="1" customWidth="1"/>
    <col min="5" max="5" width="12" bestFit="1" customWidth="1"/>
    <col min="6" max="6" width="13.28515625" bestFit="1" customWidth="1"/>
    <col min="7" max="7" width="97" bestFit="1" customWidth="1"/>
    <col min="8" max="8" width="21.5703125" bestFit="1" customWidth="1"/>
    <col min="9" max="9" width="10.140625" bestFit="1" customWidth="1"/>
    <col min="10" max="10" width="16.28515625" bestFit="1" customWidth="1"/>
    <col min="11" max="11" width="58.7109375" bestFit="1" customWidth="1"/>
    <col min="12" max="19" width="21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" bestFit="1" customWidth="1"/>
    <col min="25" max="25" width="14.42578125" bestFit="1" customWidth="1"/>
    <col min="26" max="26" width="21.5703125" bestFit="1" customWidth="1"/>
    <col min="27" max="27" width="15" bestFit="1" customWidth="1"/>
    <col min="28" max="28" width="18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1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430</v>
      </c>
      <c r="B2" s="1">
        <v>0.55208333333333337</v>
      </c>
      <c r="C2" t="s">
        <v>146</v>
      </c>
      <c r="D2" t="s">
        <v>427</v>
      </c>
      <c r="E2" t="s">
        <v>428</v>
      </c>
      <c r="F2">
        <v>9747</v>
      </c>
      <c r="G2" t="s">
        <v>230</v>
      </c>
      <c r="H2" t="s">
        <v>231</v>
      </c>
      <c r="I2" t="s">
        <v>5</v>
      </c>
      <c r="J2" t="s">
        <v>331</v>
      </c>
      <c r="K2" t="s">
        <v>429</v>
      </c>
      <c r="L2">
        <v>6</v>
      </c>
      <c r="M2">
        <v>105.3099</v>
      </c>
      <c r="N2">
        <v>74.525300000000001</v>
      </c>
      <c r="O2">
        <v>27.374500000000001</v>
      </c>
      <c r="P2">
        <v>9.0480999999999998</v>
      </c>
      <c r="Q2">
        <v>3.6665000000000001</v>
      </c>
      <c r="R2">
        <v>3.1088</v>
      </c>
      <c r="S2">
        <v>3.2483</v>
      </c>
      <c r="T2">
        <v>2.1779999999999999</v>
      </c>
      <c r="U2">
        <v>0.81869999999999998</v>
      </c>
      <c r="V2">
        <v>0</v>
      </c>
      <c r="W2">
        <v>20.653600000000001</v>
      </c>
      <c r="X2" t="s">
        <v>431</v>
      </c>
      <c r="Y2">
        <v>5.3322000000000003</v>
      </c>
      <c r="Z2" t="s">
        <v>432</v>
      </c>
      <c r="AA2">
        <v>3.4765000000000001</v>
      </c>
      <c r="AB2" t="s">
        <v>259</v>
      </c>
      <c r="AC2">
        <v>1.8559000000000001</v>
      </c>
      <c r="AD2">
        <v>24.5806</v>
      </c>
      <c r="AE2" s="23">
        <v>286.79289999999997</v>
      </c>
      <c r="AF2">
        <v>7</v>
      </c>
      <c r="AG2">
        <v>125</v>
      </c>
    </row>
    <row r="3" spans="1:33">
      <c r="A3" t="s">
        <v>433</v>
      </c>
      <c r="B3" s="1">
        <v>0.55208333333333337</v>
      </c>
      <c r="C3" t="s">
        <v>146</v>
      </c>
      <c r="D3" t="s">
        <v>427</v>
      </c>
      <c r="E3" t="s">
        <v>428</v>
      </c>
      <c r="F3">
        <v>9747</v>
      </c>
      <c r="G3" t="s">
        <v>230</v>
      </c>
      <c r="H3" t="s">
        <v>231</v>
      </c>
      <c r="I3" t="s">
        <v>5</v>
      </c>
      <c r="J3" t="s">
        <v>331</v>
      </c>
      <c r="K3" t="s">
        <v>429</v>
      </c>
      <c r="L3">
        <v>6</v>
      </c>
      <c r="M3">
        <v>77.967799999999997</v>
      </c>
      <c r="N3">
        <v>82.423199999999994</v>
      </c>
      <c r="O3">
        <v>22.008800000000001</v>
      </c>
      <c r="P3">
        <v>11.7256</v>
      </c>
      <c r="Q3">
        <v>5.6981999999999999</v>
      </c>
      <c r="R3">
        <v>4.7847999999999997</v>
      </c>
      <c r="S3">
        <v>4.4147999999999996</v>
      </c>
      <c r="T3">
        <v>2.6414</v>
      </c>
      <c r="U3">
        <v>0.83289999999999997</v>
      </c>
      <c r="V3">
        <v>1.5530999999999999</v>
      </c>
      <c r="W3">
        <v>21.1829</v>
      </c>
      <c r="X3" t="s">
        <v>434</v>
      </c>
      <c r="Y3">
        <v>1.1452</v>
      </c>
      <c r="Z3" t="s">
        <v>435</v>
      </c>
      <c r="AA3">
        <v>1.6188</v>
      </c>
      <c r="AB3" t="s">
        <v>347</v>
      </c>
      <c r="AC3">
        <v>1.8371</v>
      </c>
      <c r="AD3">
        <v>35.021599999999999</v>
      </c>
      <c r="AE3">
        <v>274.85610000000003</v>
      </c>
      <c r="AF3">
        <v>10</v>
      </c>
      <c r="AG3">
        <v>117</v>
      </c>
    </row>
    <row r="4" spans="1:33">
      <c r="A4" t="s">
        <v>436</v>
      </c>
      <c r="B4" s="1">
        <v>0.55208333333333337</v>
      </c>
      <c r="C4" t="s">
        <v>146</v>
      </c>
      <c r="D4" t="s">
        <v>427</v>
      </c>
      <c r="E4" t="s">
        <v>428</v>
      </c>
      <c r="F4">
        <v>9747</v>
      </c>
      <c r="G4" t="s">
        <v>230</v>
      </c>
      <c r="H4" t="s">
        <v>231</v>
      </c>
      <c r="I4" t="s">
        <v>5</v>
      </c>
      <c r="J4" t="s">
        <v>331</v>
      </c>
      <c r="K4" t="s">
        <v>429</v>
      </c>
      <c r="L4">
        <v>9</v>
      </c>
      <c r="M4">
        <v>73.946299999999994</v>
      </c>
      <c r="N4">
        <v>88.040300000000002</v>
      </c>
      <c r="O4">
        <v>23.348500000000001</v>
      </c>
      <c r="P4">
        <v>6.8117000000000001</v>
      </c>
      <c r="Q4">
        <v>5.2096</v>
      </c>
      <c r="R4">
        <v>4.1414999999999997</v>
      </c>
      <c r="S4">
        <v>2.1398000000000001</v>
      </c>
      <c r="T4">
        <v>3.3256000000000001</v>
      </c>
      <c r="U4">
        <v>1.5419</v>
      </c>
      <c r="V4">
        <v>1.7829999999999999</v>
      </c>
      <c r="W4">
        <v>19.4971</v>
      </c>
      <c r="X4" t="s">
        <v>437</v>
      </c>
      <c r="Y4">
        <v>1.7336</v>
      </c>
      <c r="Z4" t="s">
        <v>438</v>
      </c>
      <c r="AA4">
        <v>0.90029999999999999</v>
      </c>
      <c r="AB4" t="s">
        <v>255</v>
      </c>
      <c r="AC4">
        <v>1.6712</v>
      </c>
      <c r="AD4">
        <v>38.953899999999997</v>
      </c>
      <c r="AE4">
        <v>273.0444</v>
      </c>
      <c r="AF4">
        <v>20</v>
      </c>
      <c r="AG4">
        <v>120</v>
      </c>
    </row>
    <row r="5" spans="1:33">
      <c r="A5" t="s">
        <v>439</v>
      </c>
      <c r="B5" s="1">
        <v>0.55208333333333337</v>
      </c>
      <c r="C5" t="s">
        <v>146</v>
      </c>
      <c r="D5" t="s">
        <v>427</v>
      </c>
      <c r="E5" t="s">
        <v>428</v>
      </c>
      <c r="F5">
        <v>9747</v>
      </c>
      <c r="G5" t="s">
        <v>230</v>
      </c>
      <c r="H5" t="s">
        <v>231</v>
      </c>
      <c r="I5" t="s">
        <v>5</v>
      </c>
      <c r="J5" t="s">
        <v>331</v>
      </c>
      <c r="K5" t="s">
        <v>429</v>
      </c>
      <c r="L5">
        <v>5</v>
      </c>
      <c r="M5">
        <v>97.003</v>
      </c>
      <c r="N5">
        <v>77.564400000000006</v>
      </c>
      <c r="O5">
        <v>14.0616</v>
      </c>
      <c r="P5">
        <v>5.2952000000000004</v>
      </c>
      <c r="Q5">
        <v>4.0842999999999998</v>
      </c>
      <c r="R5">
        <v>3.5914999999999999</v>
      </c>
      <c r="S5">
        <v>0</v>
      </c>
      <c r="T5">
        <v>0</v>
      </c>
      <c r="U5">
        <v>0</v>
      </c>
      <c r="V5">
        <v>0</v>
      </c>
      <c r="W5">
        <v>0</v>
      </c>
      <c r="X5" t="s">
        <v>440</v>
      </c>
      <c r="Y5">
        <v>0.81779999999999997</v>
      </c>
      <c r="Z5" t="s">
        <v>441</v>
      </c>
      <c r="AA5">
        <v>2.2319</v>
      </c>
      <c r="AB5" t="s">
        <v>307</v>
      </c>
      <c r="AC5">
        <v>1.9448000000000001</v>
      </c>
      <c r="AD5">
        <v>43.098999999999997</v>
      </c>
      <c r="AE5">
        <v>258.09710000000001</v>
      </c>
      <c r="AF5">
        <v>4.5</v>
      </c>
      <c r="AG5">
        <v>125</v>
      </c>
    </row>
    <row r="6" spans="1:33">
      <c r="A6" t="s">
        <v>442</v>
      </c>
      <c r="B6" s="1">
        <v>0.55208333333333337</v>
      </c>
      <c r="C6" t="s">
        <v>146</v>
      </c>
      <c r="D6" t="s">
        <v>427</v>
      </c>
      <c r="E6" t="s">
        <v>428</v>
      </c>
      <c r="F6">
        <v>9747</v>
      </c>
      <c r="G6" t="s">
        <v>230</v>
      </c>
      <c r="H6" t="s">
        <v>231</v>
      </c>
      <c r="I6" t="s">
        <v>5</v>
      </c>
      <c r="J6" t="s">
        <v>331</v>
      </c>
      <c r="K6" t="s">
        <v>429</v>
      </c>
      <c r="L6">
        <v>7</v>
      </c>
      <c r="M6">
        <v>63.331800000000001</v>
      </c>
      <c r="N6">
        <v>77.334800000000001</v>
      </c>
      <c r="O6">
        <v>41.486600000000003</v>
      </c>
      <c r="P6">
        <v>15.5182</v>
      </c>
      <c r="Q6">
        <v>9.2690000000000001</v>
      </c>
      <c r="R6">
        <v>5.3440000000000003</v>
      </c>
      <c r="S6">
        <v>4.7256</v>
      </c>
      <c r="T6">
        <v>2.1661000000000001</v>
      </c>
      <c r="U6">
        <v>1.0841000000000001</v>
      </c>
      <c r="V6">
        <v>1.4074</v>
      </c>
      <c r="W6">
        <v>10.015700000000001</v>
      </c>
      <c r="X6" t="s">
        <v>443</v>
      </c>
      <c r="Y6">
        <v>2.0453999999999999</v>
      </c>
      <c r="Z6" t="s">
        <v>444</v>
      </c>
      <c r="AA6">
        <v>2.2886000000000002</v>
      </c>
      <c r="AB6" t="s">
        <v>353</v>
      </c>
      <c r="AC6">
        <v>1.7604</v>
      </c>
      <c r="AD6">
        <v>15.4666</v>
      </c>
      <c r="AE6">
        <v>253.24440000000001</v>
      </c>
      <c r="AF6">
        <v>20</v>
      </c>
      <c r="AG6">
        <v>125</v>
      </c>
    </row>
    <row r="7" spans="1:33">
      <c r="A7" t="s">
        <v>445</v>
      </c>
      <c r="B7" s="1">
        <v>0.55208333333333337</v>
      </c>
      <c r="C7" t="s">
        <v>146</v>
      </c>
      <c r="D7" t="s">
        <v>427</v>
      </c>
      <c r="E7" t="s">
        <v>428</v>
      </c>
      <c r="F7">
        <v>9747</v>
      </c>
      <c r="G7" t="s">
        <v>230</v>
      </c>
      <c r="H7" t="s">
        <v>231</v>
      </c>
      <c r="I7" t="s">
        <v>5</v>
      </c>
      <c r="J7" t="s">
        <v>331</v>
      </c>
      <c r="K7" t="s">
        <v>429</v>
      </c>
      <c r="L7">
        <v>6</v>
      </c>
      <c r="M7">
        <v>92.894400000000005</v>
      </c>
      <c r="N7">
        <v>62.6554</v>
      </c>
      <c r="O7">
        <v>26.853300000000001</v>
      </c>
      <c r="P7">
        <v>12.521599999999999</v>
      </c>
      <c r="Q7">
        <v>5.6199000000000003</v>
      </c>
      <c r="R7">
        <v>2.7664</v>
      </c>
      <c r="S7">
        <v>3.5061</v>
      </c>
      <c r="T7">
        <v>2.1478000000000002</v>
      </c>
      <c r="U7">
        <v>0.9577</v>
      </c>
      <c r="V7">
        <v>0.82289999999999996</v>
      </c>
      <c r="W7">
        <v>0</v>
      </c>
      <c r="X7" t="s">
        <v>446</v>
      </c>
      <c r="Y7">
        <v>1.4991000000000001</v>
      </c>
      <c r="Z7" t="s">
        <v>447</v>
      </c>
      <c r="AA7">
        <v>2.1876000000000002</v>
      </c>
      <c r="AB7" t="s">
        <v>448</v>
      </c>
      <c r="AC7">
        <v>2.7728999999999999</v>
      </c>
      <c r="AD7">
        <v>33.952199999999998</v>
      </c>
      <c r="AE7">
        <v>251.15729999999999</v>
      </c>
      <c r="AF7">
        <v>10</v>
      </c>
      <c r="AG7">
        <v>126</v>
      </c>
    </row>
    <row r="8" spans="1:33">
      <c r="A8" t="s">
        <v>449</v>
      </c>
      <c r="B8" s="1">
        <v>0.55208333333333337</v>
      </c>
      <c r="C8" t="s">
        <v>146</v>
      </c>
      <c r="D8" t="s">
        <v>427</v>
      </c>
      <c r="E8" t="s">
        <v>428</v>
      </c>
      <c r="F8">
        <v>9747</v>
      </c>
      <c r="G8" t="s">
        <v>230</v>
      </c>
      <c r="H8" t="s">
        <v>231</v>
      </c>
      <c r="I8" t="s">
        <v>5</v>
      </c>
      <c r="J8" t="s">
        <v>331</v>
      </c>
      <c r="K8" t="s">
        <v>429</v>
      </c>
      <c r="L8">
        <v>5</v>
      </c>
      <c r="M8">
        <v>75.010099999999994</v>
      </c>
      <c r="N8">
        <v>50.160499999999999</v>
      </c>
      <c r="O8">
        <v>23.052399999999999</v>
      </c>
      <c r="P8">
        <v>10.981299999999999</v>
      </c>
      <c r="Q8">
        <v>8.4941999999999993</v>
      </c>
      <c r="R8">
        <v>3.94</v>
      </c>
      <c r="S8">
        <v>3.8734999999999999</v>
      </c>
      <c r="T8">
        <v>3.0669</v>
      </c>
      <c r="U8">
        <v>2.0310999999999999</v>
      </c>
      <c r="V8">
        <v>1.8395999999999999</v>
      </c>
      <c r="W8">
        <v>21.383600000000001</v>
      </c>
      <c r="X8" t="s">
        <v>450</v>
      </c>
      <c r="Y8">
        <v>1.399</v>
      </c>
      <c r="Z8" t="s">
        <v>451</v>
      </c>
      <c r="AA8">
        <v>1.522</v>
      </c>
      <c r="AB8" t="s">
        <v>452</v>
      </c>
      <c r="AC8">
        <v>3.0972</v>
      </c>
      <c r="AD8">
        <v>17.524000000000001</v>
      </c>
      <c r="AE8">
        <v>227.37520000000001</v>
      </c>
      <c r="AF8">
        <v>20</v>
      </c>
      <c r="AG8">
        <v>129</v>
      </c>
    </row>
    <row r="9" spans="1:33">
      <c r="A9" t="s">
        <v>453</v>
      </c>
      <c r="B9" s="1">
        <v>0.55208333333333337</v>
      </c>
      <c r="C9" t="s">
        <v>146</v>
      </c>
      <c r="D9" t="s">
        <v>427</v>
      </c>
      <c r="E9" t="s">
        <v>428</v>
      </c>
      <c r="F9">
        <v>9747</v>
      </c>
      <c r="G9" t="s">
        <v>230</v>
      </c>
      <c r="H9" t="s">
        <v>231</v>
      </c>
      <c r="I9" t="s">
        <v>5</v>
      </c>
      <c r="J9" t="s">
        <v>331</v>
      </c>
      <c r="K9" t="s">
        <v>429</v>
      </c>
      <c r="L9">
        <v>5</v>
      </c>
      <c r="M9">
        <v>70.7</v>
      </c>
      <c r="N9">
        <v>61.170200000000001</v>
      </c>
      <c r="O9">
        <v>31.078800000000001</v>
      </c>
      <c r="P9">
        <v>4.8875000000000002</v>
      </c>
      <c r="Q9">
        <v>4.0156000000000001</v>
      </c>
      <c r="R9">
        <v>3.6913</v>
      </c>
      <c r="S9">
        <v>1.9622999999999999</v>
      </c>
      <c r="T9">
        <v>2.2094999999999998</v>
      </c>
      <c r="U9">
        <v>1.8694999999999999</v>
      </c>
      <c r="V9">
        <v>1.3059000000000001</v>
      </c>
      <c r="W9">
        <v>22.143599999999999</v>
      </c>
      <c r="X9" t="s">
        <v>454</v>
      </c>
      <c r="Y9">
        <v>0.159</v>
      </c>
      <c r="Z9" t="s">
        <v>356</v>
      </c>
      <c r="AA9">
        <v>1.0582</v>
      </c>
      <c r="AB9" t="s">
        <v>455</v>
      </c>
      <c r="AC9">
        <v>1.9041999999999999</v>
      </c>
      <c r="AD9">
        <v>18.591999999999999</v>
      </c>
      <c r="AE9">
        <v>226.74760000000001</v>
      </c>
      <c r="AF9">
        <v>8</v>
      </c>
      <c r="AG9">
        <v>118</v>
      </c>
    </row>
    <row r="10" spans="1:33">
      <c r="A10" t="s">
        <v>456</v>
      </c>
      <c r="B10" s="1">
        <v>0.55208333333333337</v>
      </c>
      <c r="C10" t="s">
        <v>146</v>
      </c>
      <c r="D10" t="s">
        <v>427</v>
      </c>
      <c r="E10" t="s">
        <v>428</v>
      </c>
      <c r="F10">
        <v>9747</v>
      </c>
      <c r="G10" t="s">
        <v>230</v>
      </c>
      <c r="H10" t="s">
        <v>231</v>
      </c>
      <c r="I10" t="s">
        <v>5</v>
      </c>
      <c r="J10" t="s">
        <v>331</v>
      </c>
      <c r="K10" t="s">
        <v>429</v>
      </c>
      <c r="L10">
        <v>5</v>
      </c>
      <c r="M10">
        <v>93.038200000000003</v>
      </c>
      <c r="N10">
        <v>39.445900000000002</v>
      </c>
      <c r="O10">
        <v>14.7195</v>
      </c>
      <c r="P10">
        <v>8.5535999999999994</v>
      </c>
      <c r="Q10">
        <v>4.2591999999999999</v>
      </c>
      <c r="R10">
        <v>5.3445999999999998</v>
      </c>
      <c r="S10">
        <v>3.1762999999999999</v>
      </c>
      <c r="T10">
        <v>0.67969999999999997</v>
      </c>
      <c r="U10">
        <v>0</v>
      </c>
      <c r="V10">
        <v>0</v>
      </c>
      <c r="W10">
        <v>12.142099999999999</v>
      </c>
      <c r="X10" t="s">
        <v>457</v>
      </c>
      <c r="Y10">
        <v>0.49619999999999997</v>
      </c>
      <c r="Z10" t="s">
        <v>458</v>
      </c>
      <c r="AA10">
        <v>3.2204999999999999</v>
      </c>
      <c r="AB10" t="s">
        <v>459</v>
      </c>
      <c r="AC10">
        <v>1.8253999999999999</v>
      </c>
      <c r="AD10">
        <v>29.8004</v>
      </c>
      <c r="AE10">
        <v>219.50630000000001</v>
      </c>
      <c r="AF10">
        <v>10</v>
      </c>
      <c r="AG10">
        <v>123</v>
      </c>
    </row>
    <row r="11" spans="1:33">
      <c r="A11" t="s">
        <v>460</v>
      </c>
      <c r="B11" s="1">
        <v>0.55208333333333337</v>
      </c>
      <c r="C11" t="s">
        <v>146</v>
      </c>
      <c r="D11" t="s">
        <v>427</v>
      </c>
      <c r="E11" t="s">
        <v>428</v>
      </c>
      <c r="F11">
        <v>9747</v>
      </c>
      <c r="G11" t="s">
        <v>230</v>
      </c>
      <c r="H11" t="s">
        <v>231</v>
      </c>
      <c r="I11" t="s">
        <v>5</v>
      </c>
      <c r="J11" t="s">
        <v>331</v>
      </c>
      <c r="K11" t="s">
        <v>429</v>
      </c>
      <c r="L11">
        <v>6</v>
      </c>
      <c r="M11">
        <v>75.81</v>
      </c>
      <c r="N11">
        <v>50.636299999999999</v>
      </c>
      <c r="O11">
        <v>17.3217</v>
      </c>
      <c r="P11">
        <v>8.3927999999999994</v>
      </c>
      <c r="Q11">
        <v>5.0396999999999998</v>
      </c>
      <c r="R11">
        <v>3.2932999999999999</v>
      </c>
      <c r="S11">
        <v>1.3227</v>
      </c>
      <c r="T11">
        <v>0</v>
      </c>
      <c r="U11">
        <v>0</v>
      </c>
      <c r="V11">
        <v>0</v>
      </c>
      <c r="W11">
        <v>4.375</v>
      </c>
      <c r="X11" t="s">
        <v>461</v>
      </c>
      <c r="Y11">
        <v>0.56899999999999995</v>
      </c>
      <c r="Z11" t="s">
        <v>462</v>
      </c>
      <c r="AA11">
        <v>1.4377</v>
      </c>
      <c r="AB11" t="s">
        <v>463</v>
      </c>
      <c r="AC11">
        <v>1.0906</v>
      </c>
      <c r="AD11">
        <v>43.914099999999998</v>
      </c>
      <c r="AE11">
        <v>217.72819999999999</v>
      </c>
      <c r="AF11">
        <v>10</v>
      </c>
      <c r="AG11">
        <v>122</v>
      </c>
    </row>
    <row r="12" spans="1:33">
      <c r="A12" t="s">
        <v>464</v>
      </c>
      <c r="B12" s="1">
        <v>0.55208333333333337</v>
      </c>
      <c r="C12" t="s">
        <v>146</v>
      </c>
      <c r="D12" t="s">
        <v>427</v>
      </c>
      <c r="E12" t="s">
        <v>428</v>
      </c>
      <c r="F12">
        <v>9747</v>
      </c>
      <c r="G12" t="s">
        <v>230</v>
      </c>
      <c r="H12" t="s">
        <v>231</v>
      </c>
      <c r="I12" t="s">
        <v>5</v>
      </c>
      <c r="J12" t="s">
        <v>331</v>
      </c>
      <c r="K12" t="s">
        <v>429</v>
      </c>
      <c r="L12">
        <v>10</v>
      </c>
      <c r="M12">
        <v>62.077100000000002</v>
      </c>
      <c r="N12">
        <v>51.636099999999999</v>
      </c>
      <c r="O12">
        <v>22.161899999999999</v>
      </c>
      <c r="P12">
        <v>12.602499999999999</v>
      </c>
      <c r="Q12">
        <v>5.9920999999999998</v>
      </c>
      <c r="R12">
        <v>5.2919</v>
      </c>
      <c r="S12">
        <v>3.4664000000000001</v>
      </c>
      <c r="T12">
        <v>2.9001999999999999</v>
      </c>
      <c r="U12">
        <v>2.8037999999999998</v>
      </c>
      <c r="V12">
        <v>2.0819999999999999</v>
      </c>
      <c r="W12">
        <v>21.0336</v>
      </c>
      <c r="X12" t="s">
        <v>465</v>
      </c>
      <c r="Y12">
        <v>1.4200999999999999</v>
      </c>
      <c r="Z12" t="s">
        <v>350</v>
      </c>
      <c r="AA12">
        <v>3.073</v>
      </c>
      <c r="AB12" t="s">
        <v>466</v>
      </c>
      <c r="AC12">
        <v>0.62419999999999998</v>
      </c>
      <c r="AD12">
        <v>19.826699999999999</v>
      </c>
      <c r="AE12">
        <v>216.99160000000001</v>
      </c>
      <c r="AF12">
        <v>16</v>
      </c>
      <c r="AG12">
        <v>129</v>
      </c>
    </row>
    <row r="13" spans="1:33">
      <c r="A13" t="s">
        <v>467</v>
      </c>
      <c r="B13" s="1">
        <v>0.55208333333333337</v>
      </c>
      <c r="C13" t="s">
        <v>146</v>
      </c>
      <c r="D13" t="s">
        <v>427</v>
      </c>
      <c r="E13" t="s">
        <v>428</v>
      </c>
      <c r="F13">
        <v>9747</v>
      </c>
      <c r="G13" t="s">
        <v>230</v>
      </c>
      <c r="H13" t="s">
        <v>231</v>
      </c>
      <c r="I13" t="s">
        <v>5</v>
      </c>
      <c r="J13" t="s">
        <v>331</v>
      </c>
      <c r="K13" t="s">
        <v>429</v>
      </c>
      <c r="L13">
        <v>7</v>
      </c>
      <c r="M13">
        <v>59.872500000000002</v>
      </c>
      <c r="N13">
        <v>39.7196</v>
      </c>
      <c r="O13">
        <v>30.852699999999999</v>
      </c>
      <c r="P13">
        <v>11.770799999999999</v>
      </c>
      <c r="Q13">
        <v>3.3552</v>
      </c>
      <c r="R13">
        <v>3.2210999999999999</v>
      </c>
      <c r="S13">
        <v>2.9874000000000001</v>
      </c>
      <c r="T13">
        <v>2.6059000000000001</v>
      </c>
      <c r="U13">
        <v>1.3976</v>
      </c>
      <c r="V13">
        <v>1.0961000000000001</v>
      </c>
      <c r="W13">
        <v>13.475</v>
      </c>
      <c r="X13" t="s">
        <v>468</v>
      </c>
      <c r="Y13">
        <v>2.2324000000000002</v>
      </c>
      <c r="Z13" t="s">
        <v>469</v>
      </c>
      <c r="AA13">
        <v>2.8492999999999999</v>
      </c>
      <c r="AB13" t="s">
        <v>259</v>
      </c>
      <c r="AC13">
        <v>1.9743999999999999</v>
      </c>
      <c r="AD13">
        <v>27.1</v>
      </c>
      <c r="AE13">
        <v>204.51</v>
      </c>
      <c r="AF13">
        <v>12</v>
      </c>
      <c r="AG13">
        <v>116</v>
      </c>
    </row>
    <row r="14" spans="1:33">
      <c r="A14" t="s">
        <v>470</v>
      </c>
      <c r="B14" s="1">
        <v>0.55208333333333337</v>
      </c>
      <c r="C14" t="s">
        <v>146</v>
      </c>
      <c r="D14" t="s">
        <v>427</v>
      </c>
      <c r="E14" t="s">
        <v>428</v>
      </c>
      <c r="F14">
        <v>9747</v>
      </c>
      <c r="G14" t="s">
        <v>230</v>
      </c>
      <c r="H14" t="s">
        <v>231</v>
      </c>
      <c r="I14" t="s">
        <v>5</v>
      </c>
      <c r="J14" t="s">
        <v>331</v>
      </c>
      <c r="K14" t="s">
        <v>429</v>
      </c>
      <c r="L14">
        <v>6</v>
      </c>
      <c r="M14">
        <v>65.568899999999999</v>
      </c>
      <c r="N14">
        <v>60.410200000000003</v>
      </c>
      <c r="O14">
        <v>19.6587</v>
      </c>
      <c r="P14">
        <v>7.5254000000000003</v>
      </c>
      <c r="Q14">
        <v>5.4462999999999999</v>
      </c>
      <c r="R14">
        <v>4.8300999999999998</v>
      </c>
      <c r="S14">
        <v>1.4837</v>
      </c>
      <c r="T14">
        <v>1.0672999999999999</v>
      </c>
      <c r="U14">
        <v>0</v>
      </c>
      <c r="V14">
        <v>0</v>
      </c>
      <c r="W14">
        <v>9.4350000000000005</v>
      </c>
      <c r="X14" t="s">
        <v>471</v>
      </c>
      <c r="Y14">
        <v>1.2025999999999999</v>
      </c>
      <c r="Z14" t="s">
        <v>342</v>
      </c>
      <c r="AA14">
        <v>4.4108000000000001</v>
      </c>
      <c r="AB14" t="s">
        <v>311</v>
      </c>
      <c r="AC14">
        <v>2.0428999999999999</v>
      </c>
      <c r="AD14">
        <v>15.349500000000001</v>
      </c>
      <c r="AE14">
        <v>201.17619999999999</v>
      </c>
      <c r="AF14">
        <v>16</v>
      </c>
      <c r="AG14">
        <v>128</v>
      </c>
    </row>
    <row r="15" spans="1:33">
      <c r="A15" t="s">
        <v>472</v>
      </c>
      <c r="B15" s="1">
        <v>0.55208333333333337</v>
      </c>
      <c r="C15" t="s">
        <v>146</v>
      </c>
      <c r="D15" t="s">
        <v>427</v>
      </c>
      <c r="E15" t="s">
        <v>428</v>
      </c>
      <c r="F15">
        <v>9747</v>
      </c>
      <c r="G15" t="s">
        <v>230</v>
      </c>
      <c r="H15" t="s">
        <v>231</v>
      </c>
      <c r="I15" t="s">
        <v>5</v>
      </c>
      <c r="J15" t="s">
        <v>331</v>
      </c>
      <c r="K15" t="s">
        <v>429</v>
      </c>
      <c r="L15">
        <v>6</v>
      </c>
      <c r="M15">
        <v>35.486899999999999</v>
      </c>
      <c r="N15">
        <v>33.080800000000004</v>
      </c>
      <c r="O15">
        <v>22.174099999999999</v>
      </c>
      <c r="P15">
        <v>10.628399999999999</v>
      </c>
      <c r="Q15">
        <v>4.6478000000000002</v>
      </c>
      <c r="R15">
        <v>5.51</v>
      </c>
      <c r="S15">
        <v>3.2425000000000002</v>
      </c>
      <c r="T15">
        <v>1.7553000000000001</v>
      </c>
      <c r="U15">
        <v>0</v>
      </c>
      <c r="V15">
        <v>0</v>
      </c>
      <c r="W15">
        <v>11.074999999999999</v>
      </c>
      <c r="X15" t="s">
        <v>473</v>
      </c>
      <c r="Y15">
        <v>1.1981999999999999</v>
      </c>
      <c r="Z15" t="s">
        <v>474</v>
      </c>
      <c r="AA15">
        <v>4.0393999999999997</v>
      </c>
      <c r="AB15" t="s">
        <v>475</v>
      </c>
      <c r="AC15">
        <v>3.0131999999999999</v>
      </c>
      <c r="AD15">
        <v>22.975000000000001</v>
      </c>
      <c r="AE15">
        <v>161.63720000000001</v>
      </c>
      <c r="AF15">
        <v>8</v>
      </c>
      <c r="AG15">
        <v>127</v>
      </c>
    </row>
    <row r="16" spans="1:33">
      <c r="A16" t="s">
        <v>476</v>
      </c>
      <c r="B16" s="1">
        <v>0.55208333333333337</v>
      </c>
      <c r="C16" t="s">
        <v>146</v>
      </c>
      <c r="D16" t="s">
        <v>427</v>
      </c>
      <c r="E16" t="s">
        <v>428</v>
      </c>
      <c r="F16">
        <v>9747</v>
      </c>
      <c r="G16" t="s">
        <v>230</v>
      </c>
      <c r="H16" t="s">
        <v>231</v>
      </c>
      <c r="I16" t="s">
        <v>5</v>
      </c>
      <c r="J16" t="s">
        <v>331</v>
      </c>
      <c r="K16" t="s">
        <v>429</v>
      </c>
      <c r="L16">
        <v>7</v>
      </c>
      <c r="M16">
        <v>36.864199999999997</v>
      </c>
      <c r="N16">
        <v>33.789700000000003</v>
      </c>
      <c r="O16">
        <v>22.398399999999999</v>
      </c>
      <c r="P16">
        <v>8.2485999999999997</v>
      </c>
      <c r="Q16">
        <v>4.6913999999999998</v>
      </c>
      <c r="R16">
        <v>3.7917999999999998</v>
      </c>
      <c r="S16">
        <v>2.7484999999999999</v>
      </c>
      <c r="T16">
        <v>2.9847999999999999</v>
      </c>
      <c r="U16">
        <v>1.3640000000000001</v>
      </c>
      <c r="V16">
        <v>1.4222999999999999</v>
      </c>
      <c r="W16">
        <v>20.072099999999999</v>
      </c>
      <c r="X16" t="s">
        <v>477</v>
      </c>
      <c r="Y16">
        <v>0</v>
      </c>
      <c r="Z16" t="s">
        <v>478</v>
      </c>
      <c r="AA16">
        <v>2.7587999999999999</v>
      </c>
      <c r="AB16" t="s">
        <v>479</v>
      </c>
      <c r="AC16">
        <v>1.7633000000000001</v>
      </c>
      <c r="AD16">
        <v>13.775700000000001</v>
      </c>
      <c r="AE16">
        <v>156.67359999999999</v>
      </c>
      <c r="AF16">
        <v>50</v>
      </c>
      <c r="AG16">
        <v>120</v>
      </c>
    </row>
    <row r="17" spans="1:33">
      <c r="A17" t="s">
        <v>480</v>
      </c>
      <c r="B17" s="1">
        <v>0.55208333333333337</v>
      </c>
      <c r="C17" t="s">
        <v>146</v>
      </c>
      <c r="D17" t="s">
        <v>427</v>
      </c>
      <c r="E17" t="s">
        <v>428</v>
      </c>
      <c r="F17">
        <v>9747</v>
      </c>
      <c r="G17" t="s">
        <v>230</v>
      </c>
      <c r="H17" t="s">
        <v>231</v>
      </c>
      <c r="I17" t="s">
        <v>5</v>
      </c>
      <c r="J17" t="s">
        <v>331</v>
      </c>
      <c r="K17" t="s">
        <v>429</v>
      </c>
      <c r="L17">
        <v>5</v>
      </c>
      <c r="M17">
        <v>46.050800000000002</v>
      </c>
      <c r="N17">
        <v>25.534099999999999</v>
      </c>
      <c r="O17">
        <v>14.597099999999999</v>
      </c>
      <c r="P17">
        <v>5.3414999999999999</v>
      </c>
      <c r="Q17">
        <v>1.7264999999999999</v>
      </c>
      <c r="R17">
        <v>1.8326</v>
      </c>
      <c r="S17">
        <v>1.9507000000000001</v>
      </c>
      <c r="T17">
        <v>0</v>
      </c>
      <c r="U17">
        <v>0</v>
      </c>
      <c r="V17">
        <v>0</v>
      </c>
      <c r="W17">
        <v>0</v>
      </c>
      <c r="X17" t="s">
        <v>481</v>
      </c>
      <c r="Y17">
        <v>0.80559999999999998</v>
      </c>
      <c r="Z17" t="s">
        <v>482</v>
      </c>
      <c r="AA17">
        <v>2.5186999999999999</v>
      </c>
      <c r="AB17" t="s">
        <v>326</v>
      </c>
      <c r="AC17">
        <v>1.65</v>
      </c>
      <c r="AD17">
        <v>14.1858</v>
      </c>
      <c r="AE17">
        <v>119.0574</v>
      </c>
      <c r="AF17">
        <v>12</v>
      </c>
      <c r="AG17">
        <v>115</v>
      </c>
    </row>
    <row r="51" spans="1:33" hidden="1" outlineLevel="1">
      <c r="A51" t="str">
        <f>C2</f>
        <v>Aintree</v>
      </c>
      <c r="B51">
        <f>B2</f>
        <v>0.55208333333333337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Settimo Milanese (IRE)</v>
      </c>
      <c r="L52" t="str">
        <f t="shared" si="0"/>
        <v>Bon Chic (IRE)</v>
      </c>
      <c r="M52" t="str">
        <f t="shared" si="0"/>
        <v>The Bay Birch (IRE)</v>
      </c>
      <c r="N52" t="str">
        <f t="shared" ref="N52:N91" si="1">INDEX($A$2:$A$20,(MATCH(LARGE(W$2:W$20,$J52),W$2:W$20,0)))</f>
        <v>Three Star General</v>
      </c>
      <c r="O52" t="str">
        <f t="shared" ref="O52:O91" si="2">INDEX($A$2:$A$20,(MATCH(LARGE(AA$2:AA$20,$J52),AA$2:AA$20,0)))</f>
        <v>Spiders Bite (IRE)</v>
      </c>
      <c r="P52" t="str">
        <f t="shared" ref="P52:P91" si="3">INDEX($A$2:$A$20,(MATCH(LARGE(Y$2:Y$20,$J52),Y$2:Y$20,0)))</f>
        <v>Settimo Milanese (IRE)</v>
      </c>
      <c r="Q52" t="str">
        <f t="shared" ref="Q52:Q91" si="4">INDEX($A$2:$A$20,(MATCH(LARGE(Y$2:Y$20,$J52),Y$2:Y$20,0)))</f>
        <v>Settimo Milanese (IRE)</v>
      </c>
      <c r="R52" t="str">
        <f t="shared" ref="R52:R91" si="5">INDEX($A$2:$A$20,(MATCH(LARGE(AD$2:AD$20,$J52),AD$2:AD$20,0)))</f>
        <v>Petiville (FR)</v>
      </c>
      <c r="S52" t="str">
        <f t="shared" ref="S52:S80" si="6">A2</f>
        <v>Settimo Milanese (IRE)</v>
      </c>
      <c r="V52">
        <f t="shared" ref="V52:V80" si="7">SUM(Y52:AF52)</f>
        <v>101</v>
      </c>
      <c r="W52">
        <f t="shared" ref="W52:W80" si="8">V52-AG2</f>
        <v>-24</v>
      </c>
      <c r="X52">
        <f t="shared" ref="X52:X60" si="9">IF(ISNA(W52),"",W52)</f>
        <v>-24</v>
      </c>
      <c r="Y52">
        <f t="shared" ref="Y52:AA80" si="10">(($H$63+1)-(RANK(M2,M$2:M$30)))</f>
        <v>16</v>
      </c>
      <c r="Z52">
        <f t="shared" si="10"/>
        <v>12</v>
      </c>
      <c r="AA52">
        <f t="shared" si="10"/>
        <v>13</v>
      </c>
      <c r="AB52">
        <f t="shared" ref="AB52:AB80" si="11">(($H$63+1)-(RANK(W2,W$2:W$30)))</f>
        <v>12</v>
      </c>
      <c r="AC52">
        <f t="shared" ref="AC52:AC80" si="12">(($H$63+1)-(RANK(Y2,Y$2:Y$30)))</f>
        <v>16</v>
      </c>
      <c r="AD52">
        <f t="shared" ref="AD52:AD80" si="13">(($H$63+1)-(RANK(AA2,AA$2:AA$30)))</f>
        <v>14</v>
      </c>
      <c r="AE52">
        <f t="shared" ref="AE52:AF80" si="14">(($H$63+1)-(RANK(AC2,AC$2:AC$30)))</f>
        <v>9</v>
      </c>
      <c r="AF52">
        <f t="shared" si="14"/>
        <v>9</v>
      </c>
      <c r="AG52" t="str">
        <f>INDEX(S52:S92, MATCH(LARGE(X52:X92, 1),X52:X92, 0))</f>
        <v>Settimo Milanese (IRE)</v>
      </c>
    </row>
    <row r="53" spans="1:33" hidden="1" outlineLevel="1">
      <c r="A53" t="s">
        <v>43</v>
      </c>
      <c r="B53" t="str">
        <f>A2</f>
        <v>Settimo Milanese (IRE)</v>
      </c>
      <c r="C53">
        <f>AE2</f>
        <v>286.79289999999997</v>
      </c>
      <c r="D53">
        <f>AG2</f>
        <v>125</v>
      </c>
      <c r="E53">
        <f>C53-D53</f>
        <v>161.79289999999997</v>
      </c>
      <c r="F53">
        <f>SUMIF(B53:B61, B53, G53:G61)</f>
        <v>0.70183822895607717</v>
      </c>
      <c r="G53">
        <f>(1/C53)*(C53-C54)</f>
        <v>4.1621671945156063E-2</v>
      </c>
      <c r="H53">
        <f>AF2</f>
        <v>7</v>
      </c>
      <c r="J53">
        <v>2</v>
      </c>
      <c r="K53" t="str">
        <f t="shared" si="0"/>
        <v>Ready And Able (IRE)</v>
      </c>
      <c r="L53" t="str">
        <f t="shared" si="0"/>
        <v>Skipthescales (IRE)</v>
      </c>
      <c r="M53" t="str">
        <f t="shared" si="0"/>
        <v>Three Star General</v>
      </c>
      <c r="N53" t="str">
        <f t="shared" si="1"/>
        <v>Buckle Street</v>
      </c>
      <c r="O53" t="str">
        <f t="shared" si="2"/>
        <v>Follow The Bear (IRE)</v>
      </c>
      <c r="P53" t="str">
        <f t="shared" si="3"/>
        <v>Jump For Dough (IRE)</v>
      </c>
      <c r="Q53" t="str">
        <f t="shared" si="4"/>
        <v>Jump For Dough (IRE)</v>
      </c>
      <c r="R53" t="str">
        <f t="shared" si="5"/>
        <v>Ready And Able (IRE)</v>
      </c>
      <c r="S53" t="str">
        <f t="shared" si="6"/>
        <v>Skipthescales (IRE)</v>
      </c>
      <c r="V53">
        <f t="shared" si="7"/>
        <v>80</v>
      </c>
      <c r="W53">
        <f t="shared" si="8"/>
        <v>-37</v>
      </c>
      <c r="X53">
        <f t="shared" si="9"/>
        <v>-37</v>
      </c>
      <c r="Y53">
        <f t="shared" si="10"/>
        <v>12</v>
      </c>
      <c r="Z53">
        <f t="shared" si="10"/>
        <v>15</v>
      </c>
      <c r="AA53">
        <f t="shared" si="10"/>
        <v>6</v>
      </c>
      <c r="AB53">
        <f t="shared" si="11"/>
        <v>14</v>
      </c>
      <c r="AC53">
        <f t="shared" si="12"/>
        <v>7</v>
      </c>
      <c r="AD53">
        <f t="shared" si="13"/>
        <v>5</v>
      </c>
      <c r="AE53">
        <f t="shared" si="14"/>
        <v>8</v>
      </c>
      <c r="AF53">
        <f t="shared" si="14"/>
        <v>13</v>
      </c>
    </row>
    <row r="54" spans="1:33" hidden="1" outlineLevel="1">
      <c r="A54" t="s">
        <v>44</v>
      </c>
      <c r="B54" t="str">
        <f>A3</f>
        <v>Skipthescales (IRE)</v>
      </c>
      <c r="C54">
        <f>AE3</f>
        <v>274.85610000000003</v>
      </c>
      <c r="D54">
        <f>AG3</f>
        <v>117</v>
      </c>
      <c r="E54">
        <f t="shared" ref="E54:E55" si="15">C54-D54</f>
        <v>157.85610000000003</v>
      </c>
      <c r="F54">
        <f ca="1">SUMIF(B53:B64, B54, G53:G61)</f>
        <v>0</v>
      </c>
      <c r="H54">
        <f>AF3</f>
        <v>10</v>
      </c>
      <c r="J54">
        <v>3</v>
      </c>
      <c r="K54" t="str">
        <f t="shared" si="0"/>
        <v>The Hollow Ginge (IRE)</v>
      </c>
      <c r="L54" t="str">
        <f t="shared" si="0"/>
        <v>Ready And Able (IRE)</v>
      </c>
      <c r="M54" t="str">
        <f t="shared" si="0"/>
        <v>Jump For Dough (IRE)</v>
      </c>
      <c r="N54" t="str">
        <f t="shared" si="1"/>
        <v>Skipthescales (IRE)</v>
      </c>
      <c r="O54" t="str">
        <f t="shared" si="2"/>
        <v>Settimo Milanese (IRE)</v>
      </c>
      <c r="P54" t="str">
        <f t="shared" si="3"/>
        <v>The Bay Birch (IRE)</v>
      </c>
      <c r="Q54" t="str">
        <f t="shared" si="4"/>
        <v>The Bay Birch (IRE)</v>
      </c>
      <c r="R54" t="str">
        <f t="shared" si="5"/>
        <v>Bon Chic (IRE)</v>
      </c>
      <c r="S54" t="str">
        <f t="shared" si="6"/>
        <v>Bon Chic (IRE)</v>
      </c>
      <c r="V54">
        <f t="shared" si="7"/>
        <v>78</v>
      </c>
      <c r="W54">
        <f t="shared" si="8"/>
        <v>-42</v>
      </c>
      <c r="X54">
        <f t="shared" si="9"/>
        <v>-42</v>
      </c>
      <c r="Y54">
        <f t="shared" si="10"/>
        <v>9</v>
      </c>
      <c r="Z54">
        <f t="shared" si="10"/>
        <v>16</v>
      </c>
      <c r="AA54">
        <f t="shared" si="10"/>
        <v>11</v>
      </c>
      <c r="AB54">
        <f t="shared" si="11"/>
        <v>10</v>
      </c>
      <c r="AC54">
        <f t="shared" si="12"/>
        <v>13</v>
      </c>
      <c r="AD54">
        <f t="shared" si="13"/>
        <v>1</v>
      </c>
      <c r="AE54">
        <f t="shared" si="14"/>
        <v>4</v>
      </c>
      <c r="AF54">
        <f t="shared" si="14"/>
        <v>14</v>
      </c>
    </row>
    <row r="55" spans="1:33" hidden="1" outlineLevel="1">
      <c r="A55" t="s">
        <v>45</v>
      </c>
      <c r="B55" t="str">
        <f>A4</f>
        <v>Bon Chic (IRE)</v>
      </c>
      <c r="C55">
        <f>AE4</f>
        <v>273.0444</v>
      </c>
      <c r="D55">
        <f>AG4</f>
        <v>120</v>
      </c>
      <c r="E55">
        <f t="shared" si="15"/>
        <v>153.0444</v>
      </c>
      <c r="F55">
        <f ca="1">SUMIF(B53:B64, B55, G53:G61)</f>
        <v>0</v>
      </c>
      <c r="H55">
        <f>AF4</f>
        <v>20</v>
      </c>
      <c r="J55">
        <v>4</v>
      </c>
      <c r="K55" t="str">
        <f t="shared" si="0"/>
        <v>Quest For Life</v>
      </c>
      <c r="L55" t="str">
        <f t="shared" si="0"/>
        <v>The Bay Birch (IRE)</v>
      </c>
      <c r="M55" t="str">
        <f t="shared" si="0"/>
        <v>Settimo Milanese (IRE)</v>
      </c>
      <c r="N55" t="str">
        <f t="shared" si="1"/>
        <v>Sir Mangan (IRE)</v>
      </c>
      <c r="O55" t="str">
        <f t="shared" si="2"/>
        <v>The Hollow Ginge (IRE)</v>
      </c>
      <c r="P55" t="str">
        <f t="shared" si="3"/>
        <v>Bon Chic (IRE)</v>
      </c>
      <c r="Q55" t="str">
        <f t="shared" si="4"/>
        <v>Bon Chic (IRE)</v>
      </c>
      <c r="R55" t="str">
        <f t="shared" si="5"/>
        <v>Skipthescales (IRE)</v>
      </c>
      <c r="S55" t="str">
        <f t="shared" si="6"/>
        <v>Ready And Able (IRE)</v>
      </c>
      <c r="V55">
        <f t="shared" si="7"/>
        <v>72</v>
      </c>
      <c r="W55">
        <f t="shared" si="8"/>
        <v>-53</v>
      </c>
      <c r="X55">
        <f t="shared" si="9"/>
        <v>-53</v>
      </c>
      <c r="Y55">
        <f t="shared" si="10"/>
        <v>15</v>
      </c>
      <c r="Z55">
        <f t="shared" si="10"/>
        <v>14</v>
      </c>
      <c r="AA55">
        <f t="shared" si="10"/>
        <v>1</v>
      </c>
      <c r="AB55">
        <f t="shared" si="11"/>
        <v>3</v>
      </c>
      <c r="AC55">
        <f t="shared" si="12"/>
        <v>6</v>
      </c>
      <c r="AD55">
        <f t="shared" si="13"/>
        <v>7</v>
      </c>
      <c r="AE55">
        <f t="shared" si="14"/>
        <v>11</v>
      </c>
      <c r="AF55">
        <f t="shared" si="14"/>
        <v>15</v>
      </c>
    </row>
    <row r="56" spans="1:33" hidden="1" outlineLevel="1">
      <c r="A56" t="s">
        <v>46</v>
      </c>
      <c r="B56" t="str">
        <f>INDEX(A$2:A$20,MATCH(C56,M$2:M$20,0))</f>
        <v>Settimo Milanese (IRE)</v>
      </c>
      <c r="C56">
        <f>LARGE(M$2:M$20, D56)</f>
        <v>105.3099</v>
      </c>
      <c r="D56">
        <v>1</v>
      </c>
      <c r="E56">
        <f>LARGE(M$2:M$20, F56)</f>
        <v>97.003</v>
      </c>
      <c r="F56">
        <v>2</v>
      </c>
      <c r="G56">
        <f t="shared" ref="G56:G61" si="16">IF(C56&gt;0, (1/C56)*(C56-E56), 0.1)</f>
        <v>7.888052310371578E-2</v>
      </c>
      <c r="H56">
        <f t="shared" ref="H56:H61" si="17">INDEX(AF$2:AF$20,MATCH(B56,A$2:A$20,0))</f>
        <v>7</v>
      </c>
      <c r="J56">
        <v>5</v>
      </c>
      <c r="K56" t="str">
        <f t="shared" si="0"/>
        <v>Skipthescales (IRE)</v>
      </c>
      <c r="L56" t="str">
        <f t="shared" si="0"/>
        <v>Settimo Milanese (IRE)</v>
      </c>
      <c r="M56" t="str">
        <f t="shared" si="0"/>
        <v>Quest For Life</v>
      </c>
      <c r="N56" t="str">
        <f t="shared" si="1"/>
        <v>Settimo Milanese (IRE)</v>
      </c>
      <c r="O56" t="str">
        <f t="shared" si="2"/>
        <v>Sir Mangan (IRE)</v>
      </c>
      <c r="P56" t="str">
        <f t="shared" si="3"/>
        <v>Quest For Life</v>
      </c>
      <c r="Q56" t="str">
        <f t="shared" si="4"/>
        <v>Quest For Life</v>
      </c>
      <c r="R56" t="str">
        <f t="shared" si="5"/>
        <v>Quest For Life</v>
      </c>
      <c r="S56" t="str">
        <f t="shared" si="6"/>
        <v>The Bay Birch (IRE)</v>
      </c>
      <c r="V56">
        <f t="shared" si="7"/>
        <v>72</v>
      </c>
      <c r="W56">
        <f t="shared" si="8"/>
        <v>-53</v>
      </c>
      <c r="X56">
        <f t="shared" si="9"/>
        <v>-53</v>
      </c>
      <c r="Y56">
        <f t="shared" si="10"/>
        <v>6</v>
      </c>
      <c r="Z56">
        <f t="shared" si="10"/>
        <v>13</v>
      </c>
      <c r="AA56">
        <f t="shared" si="10"/>
        <v>16</v>
      </c>
      <c r="AB56">
        <f t="shared" si="11"/>
        <v>6</v>
      </c>
      <c r="AC56">
        <f t="shared" si="12"/>
        <v>14</v>
      </c>
      <c r="AD56">
        <f t="shared" si="13"/>
        <v>8</v>
      </c>
      <c r="AE56">
        <f t="shared" si="14"/>
        <v>5</v>
      </c>
      <c r="AF56">
        <f t="shared" si="14"/>
        <v>4</v>
      </c>
    </row>
    <row r="57" spans="1:33" hidden="1" outlineLevel="1">
      <c r="A57" t="s">
        <v>25</v>
      </c>
      <c r="B57" t="str">
        <f>INDEX(A$2:A$20,MATCH(C57,W$2:W$20,0))</f>
        <v>Three Star General</v>
      </c>
      <c r="C57">
        <f>LARGE(W$2:W$20, D57)</f>
        <v>22.143599999999999</v>
      </c>
      <c r="D57">
        <v>1</v>
      </c>
      <c r="E57">
        <f>LARGE(W$2:W$20, F57)</f>
        <v>21.383600000000001</v>
      </c>
      <c r="F57">
        <v>2</v>
      </c>
      <c r="G57">
        <f t="shared" si="16"/>
        <v>3.4321429216568125E-2</v>
      </c>
      <c r="H57">
        <f t="shared" si="17"/>
        <v>8</v>
      </c>
      <c r="J57">
        <v>6</v>
      </c>
      <c r="K57" t="str">
        <f t="shared" si="0"/>
        <v>Petiville (FR)</v>
      </c>
      <c r="L57" t="str">
        <f t="shared" si="0"/>
        <v>Quest For Life</v>
      </c>
      <c r="M57" t="str">
        <f t="shared" si="0"/>
        <v>Bon Chic (IRE)</v>
      </c>
      <c r="N57" t="str">
        <f t="shared" si="1"/>
        <v>Zarib (IRE)</v>
      </c>
      <c r="O57" t="str">
        <f t="shared" si="2"/>
        <v>Jump For Dough (IRE)</v>
      </c>
      <c r="P57" t="str">
        <f t="shared" si="3"/>
        <v>Sir Mangan (IRE)</v>
      </c>
      <c r="Q57" t="str">
        <f t="shared" si="4"/>
        <v>Sir Mangan (IRE)</v>
      </c>
      <c r="R57" t="str">
        <f t="shared" si="5"/>
        <v>The Hollow Ginge (IRE)</v>
      </c>
      <c r="S57" t="str">
        <f t="shared" si="6"/>
        <v>Quest For Life</v>
      </c>
      <c r="V57">
        <f t="shared" si="7"/>
        <v>83</v>
      </c>
      <c r="W57">
        <f t="shared" si="8"/>
        <v>-43</v>
      </c>
      <c r="X57">
        <f t="shared" si="9"/>
        <v>-43</v>
      </c>
      <c r="Y57">
        <f t="shared" si="10"/>
        <v>13</v>
      </c>
      <c r="Z57">
        <f t="shared" si="10"/>
        <v>11</v>
      </c>
      <c r="AA57">
        <f t="shared" si="10"/>
        <v>12</v>
      </c>
      <c r="AB57">
        <f t="shared" si="11"/>
        <v>3</v>
      </c>
      <c r="AC57">
        <f t="shared" si="12"/>
        <v>12</v>
      </c>
      <c r="AD57">
        <f t="shared" si="13"/>
        <v>6</v>
      </c>
      <c r="AE57">
        <f t="shared" si="14"/>
        <v>14</v>
      </c>
      <c r="AF57">
        <f t="shared" si="14"/>
        <v>12</v>
      </c>
    </row>
    <row r="58" spans="1:33" hidden="1" outlineLevel="1">
      <c r="A58" t="s">
        <v>28</v>
      </c>
      <c r="B58" t="str">
        <f>INDEX(A$2:A$20,MATCH(C58,AA$2:AA$20,0))</f>
        <v>Spiders Bite (IRE)</v>
      </c>
      <c r="C58">
        <f>LARGE(AA$2:AA$20, D58)</f>
        <v>4.4108000000000001</v>
      </c>
      <c r="D58">
        <v>1</v>
      </c>
      <c r="E58">
        <f>LARGE(AA$2:AA$20, F58)</f>
        <v>4.0393999999999997</v>
      </c>
      <c r="F58">
        <v>2</v>
      </c>
      <c r="G58">
        <f t="shared" si="16"/>
        <v>8.4202412260814458E-2</v>
      </c>
      <c r="H58">
        <f t="shared" si="17"/>
        <v>16</v>
      </c>
      <c r="J58">
        <v>7</v>
      </c>
      <c r="K58" t="str">
        <f t="shared" si="0"/>
        <v>Buckle Street</v>
      </c>
      <c r="L58" t="str">
        <f t="shared" si="0"/>
        <v>Three Star General</v>
      </c>
      <c r="M58" t="str">
        <f t="shared" si="0"/>
        <v>Buckle Street</v>
      </c>
      <c r="N58" t="str">
        <f t="shared" si="1"/>
        <v>Bon Chic (IRE)</v>
      </c>
      <c r="O58" t="str">
        <f t="shared" si="2"/>
        <v>Zarib (IRE)</v>
      </c>
      <c r="P58" t="str">
        <f t="shared" si="3"/>
        <v>Buckle Street</v>
      </c>
      <c r="Q58" t="str">
        <f t="shared" si="4"/>
        <v>Buckle Street</v>
      </c>
      <c r="R58" t="str">
        <f t="shared" si="5"/>
        <v>Jump For Dough (IRE)</v>
      </c>
      <c r="S58" t="str">
        <f t="shared" si="6"/>
        <v>Buckle Street</v>
      </c>
      <c r="V58">
        <f t="shared" si="7"/>
        <v>76</v>
      </c>
      <c r="W58">
        <f t="shared" si="8"/>
        <v>-53</v>
      </c>
      <c r="X58">
        <f t="shared" si="9"/>
        <v>-53</v>
      </c>
      <c r="Y58">
        <f t="shared" si="10"/>
        <v>10</v>
      </c>
      <c r="Z58">
        <f t="shared" si="10"/>
        <v>6</v>
      </c>
      <c r="AA58">
        <f t="shared" si="10"/>
        <v>10</v>
      </c>
      <c r="AB58">
        <f t="shared" si="11"/>
        <v>15</v>
      </c>
      <c r="AC58">
        <f t="shared" si="12"/>
        <v>10</v>
      </c>
      <c r="AD58">
        <f t="shared" si="13"/>
        <v>4</v>
      </c>
      <c r="AE58">
        <f t="shared" si="14"/>
        <v>16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Buckle Street</v>
      </c>
      <c r="C59">
        <f>LARGE(AC$2:AC$20, D59)</f>
        <v>3.0972</v>
      </c>
      <c r="D59">
        <v>1</v>
      </c>
      <c r="E59">
        <f>LARGE(AC$2:AC$20, F59)</f>
        <v>3.0131999999999999</v>
      </c>
      <c r="F59">
        <v>2</v>
      </c>
      <c r="G59">
        <f t="shared" si="16"/>
        <v>2.7121270825261549E-2</v>
      </c>
      <c r="H59">
        <f t="shared" si="17"/>
        <v>20</v>
      </c>
      <c r="J59">
        <v>8</v>
      </c>
      <c r="K59" t="str">
        <f t="shared" si="0"/>
        <v>Bon Chic (IRE)</v>
      </c>
      <c r="L59" t="str">
        <f t="shared" si="0"/>
        <v>Spiders Bite (IRE)</v>
      </c>
      <c r="M59" t="str">
        <f t="shared" si="0"/>
        <v>Zarib (IRE)</v>
      </c>
      <c r="N59" t="str">
        <f t="shared" si="1"/>
        <v>Jump For Dough (IRE)</v>
      </c>
      <c r="O59" t="str">
        <f t="shared" si="2"/>
        <v>Sliding Doors (IRE)</v>
      </c>
      <c r="P59" t="str">
        <f t="shared" si="3"/>
        <v>Spiders Bite (IRE)</v>
      </c>
      <c r="Q59" t="str">
        <f t="shared" si="4"/>
        <v>Spiders Bite (IRE)</v>
      </c>
      <c r="R59" t="str">
        <f t="shared" si="5"/>
        <v>Settimo Milanese (IRE)</v>
      </c>
      <c r="S59" t="str">
        <f t="shared" si="6"/>
        <v>Three Star General</v>
      </c>
      <c r="V59">
        <f t="shared" si="7"/>
        <v>69</v>
      </c>
      <c r="W59">
        <f t="shared" si="8"/>
        <v>-49</v>
      </c>
      <c r="X59">
        <f t="shared" si="9"/>
        <v>-49</v>
      </c>
      <c r="Y59">
        <f t="shared" si="10"/>
        <v>8</v>
      </c>
      <c r="Z59">
        <f t="shared" si="10"/>
        <v>10</v>
      </c>
      <c r="AA59">
        <f t="shared" si="10"/>
        <v>15</v>
      </c>
      <c r="AB59">
        <f t="shared" si="11"/>
        <v>16</v>
      </c>
      <c r="AC59">
        <f t="shared" si="12"/>
        <v>2</v>
      </c>
      <c r="AD59">
        <f t="shared" si="13"/>
        <v>2</v>
      </c>
      <c r="AE59">
        <f t="shared" si="14"/>
        <v>10</v>
      </c>
      <c r="AF59">
        <f t="shared" si="14"/>
        <v>6</v>
      </c>
    </row>
    <row r="60" spans="1:33" hidden="1" outlineLevel="1">
      <c r="A60" t="s">
        <v>26</v>
      </c>
      <c r="B60" t="str">
        <f>INDEX(A$2:A$20,MATCH(C60,Y$2:Y$20,0))</f>
        <v>Settimo Milanese (IRE)</v>
      </c>
      <c r="C60">
        <f>LARGE(Y$2:Y$20, D60)</f>
        <v>5.3322000000000003</v>
      </c>
      <c r="D60">
        <v>1</v>
      </c>
      <c r="E60">
        <f>LARGE(Y$2:Y$20, F60)</f>
        <v>2.2324000000000002</v>
      </c>
      <c r="F60">
        <v>2</v>
      </c>
      <c r="G60">
        <f t="shared" si="16"/>
        <v>0.58133603390720534</v>
      </c>
      <c r="H60">
        <f t="shared" si="17"/>
        <v>7</v>
      </c>
      <c r="J60">
        <v>9</v>
      </c>
      <c r="K60" t="str">
        <f t="shared" si="0"/>
        <v>Three Star General</v>
      </c>
      <c r="L60" t="str">
        <f t="shared" si="0"/>
        <v>Sir Mangan (IRE)</v>
      </c>
      <c r="M60" t="str">
        <f t="shared" si="0"/>
        <v>Follow The Bear (IRE)</v>
      </c>
      <c r="N60" t="str">
        <f t="shared" si="1"/>
        <v>The Hollow Ginge (IRE)</v>
      </c>
      <c r="O60" t="str">
        <f t="shared" si="2"/>
        <v>The Bay Birch (IRE)</v>
      </c>
      <c r="P60" t="str">
        <f t="shared" si="3"/>
        <v>Follow The Bear (IRE)</v>
      </c>
      <c r="Q60" t="str">
        <f t="shared" si="4"/>
        <v>Follow The Bear (IRE)</v>
      </c>
      <c r="R60" t="str">
        <f t="shared" si="5"/>
        <v>Follow The Bear (IRE)</v>
      </c>
      <c r="S60" t="str">
        <f t="shared" si="6"/>
        <v>The Hollow Ginge (IRE)</v>
      </c>
      <c r="V60">
        <f t="shared" si="7"/>
        <v>63</v>
      </c>
      <c r="W60">
        <f t="shared" si="8"/>
        <v>-60</v>
      </c>
      <c r="X60">
        <f t="shared" si="9"/>
        <v>-60</v>
      </c>
      <c r="Y60">
        <f t="shared" si="10"/>
        <v>14</v>
      </c>
      <c r="Z60">
        <f t="shared" si="10"/>
        <v>4</v>
      </c>
      <c r="AA60">
        <f t="shared" si="10"/>
        <v>3</v>
      </c>
      <c r="AB60">
        <f t="shared" si="11"/>
        <v>8</v>
      </c>
      <c r="AC60">
        <f t="shared" si="12"/>
        <v>3</v>
      </c>
      <c r="AD60">
        <f t="shared" si="13"/>
        <v>13</v>
      </c>
      <c r="AE60">
        <f t="shared" si="14"/>
        <v>7</v>
      </c>
      <c r="AF60">
        <f t="shared" si="14"/>
        <v>11</v>
      </c>
    </row>
    <row r="61" spans="1:33" hidden="1" outlineLevel="1">
      <c r="A61" t="s">
        <v>47</v>
      </c>
      <c r="B61" t="str">
        <f>INDEX(A$2:A$20,MATCH(C61,AD$2:AD$20,0))</f>
        <v>Petiville (FR)</v>
      </c>
      <c r="C61">
        <f>LARGE(AD$2:AD$20, D61)</f>
        <v>43.914099999999998</v>
      </c>
      <c r="D61">
        <v>1</v>
      </c>
      <c r="E61">
        <f>LARGE(AD$2:AD$20, F61)</f>
        <v>43.098999999999997</v>
      </c>
      <c r="F61">
        <v>2</v>
      </c>
      <c r="G61">
        <f t="shared" si="16"/>
        <v>1.8561236595990835E-2</v>
      </c>
      <c r="H61">
        <f t="shared" si="17"/>
        <v>10</v>
      </c>
      <c r="J61">
        <v>10</v>
      </c>
      <c r="K61" t="str">
        <f t="shared" si="0"/>
        <v>Spiders Bite (IRE)</v>
      </c>
      <c r="L61" t="str">
        <f t="shared" si="0"/>
        <v>Petiville (FR)</v>
      </c>
      <c r="M61" t="str">
        <f t="shared" si="0"/>
        <v>Sir Mangan (IRE)</v>
      </c>
      <c r="N61" t="str">
        <f t="shared" si="1"/>
        <v>Follow The Bear (IRE)</v>
      </c>
      <c r="O61" t="str">
        <f t="shared" si="2"/>
        <v>Ready And Able (IRE)</v>
      </c>
      <c r="P61" t="str">
        <f t="shared" si="3"/>
        <v>Skipthescales (IRE)</v>
      </c>
      <c r="Q61" t="str">
        <f t="shared" si="4"/>
        <v>Skipthescales (IRE)</v>
      </c>
      <c r="R61" t="str">
        <f t="shared" si="5"/>
        <v>Sir Mangan (IRE)</v>
      </c>
      <c r="S61" t="str">
        <f t="shared" si="6"/>
        <v>Petiville (FR)</v>
      </c>
      <c r="V61">
        <f t="shared" si="7"/>
        <v>51</v>
      </c>
      <c r="W61">
        <f t="shared" si="8"/>
        <v>-71</v>
      </c>
      <c r="X61">
        <f>IF(ISNA(W61),"",W61)</f>
        <v>-71</v>
      </c>
      <c r="Y61">
        <f t="shared" si="10"/>
        <v>11</v>
      </c>
      <c r="Z61">
        <f t="shared" si="10"/>
        <v>7</v>
      </c>
      <c r="AA61">
        <f t="shared" si="10"/>
        <v>4</v>
      </c>
      <c r="AB61">
        <f t="shared" si="11"/>
        <v>4</v>
      </c>
      <c r="AC61">
        <f t="shared" si="12"/>
        <v>4</v>
      </c>
      <c r="AD61">
        <f t="shared" si="13"/>
        <v>3</v>
      </c>
      <c r="AE61">
        <f t="shared" si="14"/>
        <v>2</v>
      </c>
      <c r="AF61">
        <f t="shared" si="14"/>
        <v>16</v>
      </c>
    </row>
    <row r="62" spans="1:33" hidden="1" outlineLevel="1">
      <c r="A62" t="s">
        <v>116</v>
      </c>
      <c r="B62" t="str">
        <f>IF(OR(D2="5f ", D2="6f ", D2="7f ", D2="1m "), B57, IF(J2="2yo", B59, B53))</f>
        <v>Settimo Milanese (IRE)</v>
      </c>
      <c r="J62">
        <v>11</v>
      </c>
      <c r="K62" t="str">
        <f t="shared" si="0"/>
        <v>The Bay Birch (IRE)</v>
      </c>
      <c r="L62" t="str">
        <f t="shared" si="0"/>
        <v>Buckle Street</v>
      </c>
      <c r="M62" t="str">
        <f t="shared" si="0"/>
        <v>Skipthescales (IRE)</v>
      </c>
      <c r="N62" t="str">
        <f t="shared" si="1"/>
        <v>The Bay Birch (IRE)</v>
      </c>
      <c r="O62" t="str">
        <f t="shared" si="2"/>
        <v>Quest For Life</v>
      </c>
      <c r="P62" t="str">
        <f t="shared" si="3"/>
        <v>Ready And Able (IRE)</v>
      </c>
      <c r="Q62" t="str">
        <f t="shared" si="4"/>
        <v>Ready And Able (IRE)</v>
      </c>
      <c r="R62" t="str">
        <f t="shared" si="5"/>
        <v>Three Star General</v>
      </c>
      <c r="S62" t="str">
        <f t="shared" si="6"/>
        <v>Sir Mangan (IRE)</v>
      </c>
      <c r="V62">
        <f t="shared" si="7"/>
        <v>64</v>
      </c>
      <c r="W62">
        <f t="shared" si="8"/>
        <v>-65</v>
      </c>
      <c r="X62">
        <f t="shared" ref="X62:X80" si="18">IF(ISNA(W62),"",W62)</f>
        <v>-65</v>
      </c>
      <c r="Y62">
        <f t="shared" si="10"/>
        <v>5</v>
      </c>
      <c r="Z62">
        <f t="shared" si="10"/>
        <v>8</v>
      </c>
      <c r="AA62">
        <f t="shared" si="10"/>
        <v>7</v>
      </c>
      <c r="AB62">
        <f t="shared" si="11"/>
        <v>13</v>
      </c>
      <c r="AC62">
        <f t="shared" si="12"/>
        <v>11</v>
      </c>
      <c r="AD62">
        <f t="shared" si="13"/>
        <v>12</v>
      </c>
      <c r="AE62">
        <f t="shared" si="14"/>
        <v>1</v>
      </c>
      <c r="AF62">
        <f t="shared" si="14"/>
        <v>7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Spiders Bite (IRE)</v>
      </c>
      <c r="C63" t="str">
        <f>IF(G68="Handicap", INDEX(B53:B55,(MATCH(LARGE(D53:D55,3),D53:D55,0))))</f>
        <v>Skipthescales (IRE)</v>
      </c>
      <c r="D63" t="str">
        <f>IF(G68="Handicap", INDEX(B53:B55,(MATCH(LARGE(E53:E55,1),E53:E55,0))))</f>
        <v>Settimo Milanese (IRE)</v>
      </c>
      <c r="G63" t="s">
        <v>68</v>
      </c>
      <c r="H63">
        <f>COUNTIF(A2:A30, "*")</f>
        <v>16</v>
      </c>
      <c r="J63">
        <v>12</v>
      </c>
      <c r="K63" t="str">
        <f t="shared" si="0"/>
        <v>Sir Mangan (IRE)</v>
      </c>
      <c r="L63" t="str">
        <f t="shared" si="0"/>
        <v>Jump For Dough (IRE)</v>
      </c>
      <c r="M63" t="str">
        <f t="shared" si="0"/>
        <v>Spiders Bite (IRE)</v>
      </c>
      <c r="N63" t="str">
        <f t="shared" si="1"/>
        <v>Spiders Bite (IRE)</v>
      </c>
      <c r="O63" t="str">
        <f t="shared" si="2"/>
        <v>Skipthescales (IRE)</v>
      </c>
      <c r="P63" t="str">
        <f t="shared" si="3"/>
        <v>Sliding Doors (IRE)</v>
      </c>
      <c r="Q63" t="str">
        <f t="shared" si="4"/>
        <v>Sliding Doors (IRE)</v>
      </c>
      <c r="R63" t="str">
        <f t="shared" si="5"/>
        <v>Buckle Street</v>
      </c>
      <c r="S63" t="str">
        <f t="shared" si="6"/>
        <v>Jump For Dough (IRE)</v>
      </c>
      <c r="V63">
        <f t="shared" si="7"/>
        <v>80</v>
      </c>
      <c r="W63">
        <f t="shared" si="8"/>
        <v>-36</v>
      </c>
      <c r="X63">
        <f t="shared" si="18"/>
        <v>-36</v>
      </c>
      <c r="Y63">
        <f t="shared" si="10"/>
        <v>4</v>
      </c>
      <c r="Z63">
        <f t="shared" si="10"/>
        <v>5</v>
      </c>
      <c r="AA63">
        <f t="shared" si="10"/>
        <v>14</v>
      </c>
      <c r="AB63">
        <f t="shared" si="11"/>
        <v>9</v>
      </c>
      <c r="AC63">
        <f t="shared" si="12"/>
        <v>15</v>
      </c>
      <c r="AD63">
        <f t="shared" si="13"/>
        <v>11</v>
      </c>
      <c r="AE63">
        <f t="shared" si="14"/>
        <v>12</v>
      </c>
      <c r="AF63">
        <f t="shared" si="14"/>
        <v>10</v>
      </c>
    </row>
    <row r="64" spans="1:33" hidden="1" outlineLevel="1">
      <c r="A64" t="s">
        <v>48</v>
      </c>
      <c r="B64" t="str">
        <f>INDEX(B53:B63,MODE(MATCH(B53:B63,B53:B63,0)))</f>
        <v>Settimo Milanese (IRE)</v>
      </c>
      <c r="C64">
        <f>INDEX(AF$2:AF$20,MATCH(B64,A$2:A$20,0))</f>
        <v>7</v>
      </c>
      <c r="D64">
        <v>1</v>
      </c>
      <c r="E64">
        <f>SUMIF(B53:B61, B64, G53:G61)</f>
        <v>0.70183822895607717</v>
      </c>
      <c r="F64">
        <v>0</v>
      </c>
      <c r="G64" t="str">
        <f>K2</f>
        <v>Kay Pinfold 100th Birthday Conditional Jockeys Handicap Hurdle</v>
      </c>
      <c r="J64">
        <v>13</v>
      </c>
      <c r="K64" t="str">
        <f t="shared" si="0"/>
        <v>Jump For Dough (IRE)</v>
      </c>
      <c r="L64" t="str">
        <f t="shared" si="0"/>
        <v>The Hollow Ginge (IRE)</v>
      </c>
      <c r="M64" t="str">
        <f t="shared" si="0"/>
        <v>Petiville (FR)</v>
      </c>
      <c r="N64" t="str">
        <f t="shared" si="1"/>
        <v>Petiville (FR)</v>
      </c>
      <c r="O64" t="str">
        <f t="shared" si="2"/>
        <v>Buckle Street</v>
      </c>
      <c r="P64" t="str">
        <f t="shared" si="3"/>
        <v>Petiville (FR)</v>
      </c>
      <c r="Q64" t="str">
        <f t="shared" si="4"/>
        <v>Petiville (FR)</v>
      </c>
      <c r="R64" t="str">
        <f t="shared" si="5"/>
        <v>The Bay Birch (IRE)</v>
      </c>
      <c r="S64" t="str">
        <f t="shared" si="6"/>
        <v>Spiders Bite (IRE)</v>
      </c>
      <c r="V64">
        <f t="shared" si="7"/>
        <v>67</v>
      </c>
      <c r="W64">
        <f t="shared" si="8"/>
        <v>-61</v>
      </c>
      <c r="X64">
        <f t="shared" si="18"/>
        <v>-61</v>
      </c>
      <c r="Y64">
        <f t="shared" si="10"/>
        <v>7</v>
      </c>
      <c r="Z64">
        <f t="shared" si="10"/>
        <v>9</v>
      </c>
      <c r="AA64">
        <f t="shared" si="10"/>
        <v>5</v>
      </c>
      <c r="AB64">
        <f t="shared" si="11"/>
        <v>5</v>
      </c>
      <c r="AC64">
        <f t="shared" si="12"/>
        <v>9</v>
      </c>
      <c r="AD64">
        <f t="shared" si="13"/>
        <v>16</v>
      </c>
      <c r="AE64">
        <f t="shared" si="14"/>
        <v>13</v>
      </c>
      <c r="AF64">
        <f t="shared" si="14"/>
        <v>3</v>
      </c>
    </row>
    <row r="65" spans="1:32" hidden="1" outlineLevel="1">
      <c r="A65" t="s">
        <v>121</v>
      </c>
      <c r="B65" t="str">
        <f>IF(ISNA(G96), "no selection", G96)</f>
        <v>Bon Chic (IRE)</v>
      </c>
      <c r="C65">
        <f>INDEX(AF$2:AF$20,MATCH(B65,A$2:A$20,0))</f>
        <v>20</v>
      </c>
      <c r="D65">
        <v>1</v>
      </c>
      <c r="F65">
        <f>IF(G68="Non Handicap", F64+1, F64)</f>
        <v>0</v>
      </c>
      <c r="G65" t="str">
        <f>D2</f>
        <v xml:space="preserve">3m½f </v>
      </c>
      <c r="H65">
        <f>LARGE(G58:G60, 1)</f>
        <v>0.58133603390720534</v>
      </c>
      <c r="J65">
        <v>14</v>
      </c>
      <c r="K65" t="str">
        <f t="shared" si="0"/>
        <v>Sliding Doors (IRE)</v>
      </c>
      <c r="L65" t="str">
        <f t="shared" si="0"/>
        <v>Zarib (IRE)</v>
      </c>
      <c r="M65" t="str">
        <f t="shared" si="0"/>
        <v>The Hollow Ginge (IRE)</v>
      </c>
      <c r="N65" t="str">
        <f t="shared" si="1"/>
        <v>Ready And Able (IRE)</v>
      </c>
      <c r="O65" t="str">
        <f t="shared" si="2"/>
        <v>Petiville (FR)</v>
      </c>
      <c r="P65" t="str">
        <f t="shared" si="3"/>
        <v>The Hollow Ginge (IRE)</v>
      </c>
      <c r="Q65" t="str">
        <f t="shared" si="4"/>
        <v>The Hollow Ginge (IRE)</v>
      </c>
      <c r="R65" t="str">
        <f t="shared" si="5"/>
        <v>Spiders Bite (IRE)</v>
      </c>
      <c r="S65" t="str">
        <f t="shared" si="6"/>
        <v>Follow The Bear (IRE)</v>
      </c>
      <c r="V65">
        <f t="shared" si="7"/>
        <v>64</v>
      </c>
      <c r="W65">
        <f t="shared" si="8"/>
        <v>-63</v>
      </c>
      <c r="X65">
        <f t="shared" si="18"/>
        <v>-63</v>
      </c>
      <c r="Y65">
        <f t="shared" si="10"/>
        <v>1</v>
      </c>
      <c r="Z65">
        <f t="shared" si="10"/>
        <v>2</v>
      </c>
      <c r="AA65">
        <f t="shared" si="10"/>
        <v>8</v>
      </c>
      <c r="AB65">
        <f t="shared" si="11"/>
        <v>7</v>
      </c>
      <c r="AC65">
        <f t="shared" si="12"/>
        <v>8</v>
      </c>
      <c r="AD65">
        <f t="shared" si="13"/>
        <v>15</v>
      </c>
      <c r="AE65">
        <f t="shared" si="14"/>
        <v>15</v>
      </c>
      <c r="AF65">
        <f t="shared" si="14"/>
        <v>8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9747</v>
      </c>
      <c r="H66">
        <f ca="1">LARGE(F53:F55, 1)</f>
        <v>0.70183822895607717</v>
      </c>
      <c r="J66">
        <v>15</v>
      </c>
      <c r="K66" t="str">
        <f t="shared" si="0"/>
        <v>Zarib (IRE)</v>
      </c>
      <c r="L66" t="str">
        <f t="shared" si="0"/>
        <v>Follow The Bear (IRE)</v>
      </c>
      <c r="M66" t="str">
        <f t="shared" si="0"/>
        <v>Sliding Doors (IRE)</v>
      </c>
      <c r="N66" t="str">
        <f t="shared" si="1"/>
        <v>Ready And Able (IRE)</v>
      </c>
      <c r="O66" t="str">
        <f t="shared" si="2"/>
        <v>Three Star General</v>
      </c>
      <c r="P66" t="str">
        <f t="shared" si="3"/>
        <v>Three Star General</v>
      </c>
      <c r="Q66" t="str">
        <f t="shared" si="4"/>
        <v>Three Star General</v>
      </c>
      <c r="R66" t="str">
        <f t="shared" si="5"/>
        <v>Sliding Doors (IRE)</v>
      </c>
      <c r="S66" t="str">
        <f t="shared" si="6"/>
        <v>Zarib (IRE)</v>
      </c>
      <c r="V66">
        <f t="shared" si="7"/>
        <v>43</v>
      </c>
      <c r="W66">
        <f t="shared" si="8"/>
        <v>-77</v>
      </c>
      <c r="X66">
        <f t="shared" si="18"/>
        <v>-77</v>
      </c>
      <c r="Y66">
        <f t="shared" si="10"/>
        <v>2</v>
      </c>
      <c r="Z66">
        <f t="shared" si="10"/>
        <v>3</v>
      </c>
      <c r="AA66">
        <f t="shared" si="10"/>
        <v>9</v>
      </c>
      <c r="AB66">
        <f t="shared" si="11"/>
        <v>11</v>
      </c>
      <c r="AC66">
        <f t="shared" si="12"/>
        <v>1</v>
      </c>
      <c r="AD66">
        <f t="shared" si="13"/>
        <v>10</v>
      </c>
      <c r="AE66">
        <f t="shared" si="14"/>
        <v>6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Settimo Milanese (IRE)</v>
      </c>
      <c r="F67">
        <f>IF(H63&lt;11, F66+1, F66)</f>
        <v>0</v>
      </c>
      <c r="G67" t="str">
        <f>G2</f>
        <v>Good</v>
      </c>
      <c r="H67" t="str">
        <f ca="1">INDEX(B53:B55,MATCH(H66,F53:F55,0))</f>
        <v>Settimo Milanese (IRE)</v>
      </c>
      <c r="J67">
        <v>16</v>
      </c>
      <c r="K67" t="str">
        <f t="shared" si="0"/>
        <v>Follow The Bear (IRE)</v>
      </c>
      <c r="L67" t="str">
        <f t="shared" si="0"/>
        <v>Sliding Doors (IRE)</v>
      </c>
      <c r="M67" t="str">
        <f t="shared" si="0"/>
        <v>Ready And Able (IRE)</v>
      </c>
      <c r="N67" t="str">
        <f t="shared" si="1"/>
        <v>Ready And Able (IRE)</v>
      </c>
      <c r="O67" t="str">
        <f t="shared" si="2"/>
        <v>Bon Chic (IRE)</v>
      </c>
      <c r="P67" t="str">
        <f t="shared" si="3"/>
        <v>Zarib (IRE)</v>
      </c>
      <c r="Q67" t="str">
        <f t="shared" si="4"/>
        <v>Zarib (IRE)</v>
      </c>
      <c r="R67" t="str">
        <f t="shared" si="5"/>
        <v>Zarib (IRE)</v>
      </c>
      <c r="S67" t="str">
        <f t="shared" si="6"/>
        <v>Sliding Doors (IRE)</v>
      </c>
      <c r="V67">
        <f t="shared" si="7"/>
        <v>28</v>
      </c>
      <c r="W67">
        <f t="shared" si="8"/>
        <v>-87</v>
      </c>
      <c r="X67">
        <f t="shared" si="18"/>
        <v>-87</v>
      </c>
      <c r="Y67">
        <f t="shared" si="10"/>
        <v>3</v>
      </c>
      <c r="Z67">
        <f t="shared" si="10"/>
        <v>1</v>
      </c>
      <c r="AA67">
        <f t="shared" si="10"/>
        <v>2</v>
      </c>
      <c r="AB67">
        <f t="shared" si="11"/>
        <v>3</v>
      </c>
      <c r="AC67">
        <f t="shared" si="12"/>
        <v>5</v>
      </c>
      <c r="AD67">
        <f t="shared" si="13"/>
        <v>9</v>
      </c>
      <c r="AE67">
        <f t="shared" si="14"/>
        <v>3</v>
      </c>
      <c r="AF67">
        <f t="shared" si="14"/>
        <v>2</v>
      </c>
    </row>
    <row r="68" spans="1:32" hidden="1" outlineLevel="1">
      <c r="A68" t="str">
        <f ca="1">INDEX(B62:B67,MODE(MATCH(B62:B67,B62:B67,0)))</f>
        <v>Settimo Milanese (IRE)</v>
      </c>
      <c r="B68" t="str">
        <f ca="1">IF(ISNA(A68), B56, A68)</f>
        <v>Settimo Milanese (IRE)</v>
      </c>
      <c r="C68">
        <f ca="1">INDEX(AF$2:AF$20,MATCH(B68,A$2:A$20,0))</f>
        <v>7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3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Settimo Milanese (IRE)</v>
      </c>
      <c r="C69">
        <f ca="1">INDEX(AF$2:AF$20,MATCH(B69,A$2:A$20,0))</f>
        <v>7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3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Settimo Milanese (IRE)</v>
      </c>
      <c r="C70">
        <f ca="1">INDEX(AF$2:AF$20,MATCH(B70,A$2:A$20,0))</f>
        <v>7</v>
      </c>
      <c r="D70">
        <v>1</v>
      </c>
      <c r="E70">
        <f ca="1">SUMIF(B53:B61, B70, G53:G61)</f>
        <v>0.70183822895607717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3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3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Settimo Milanese (IRE)</v>
      </c>
      <c r="C72">
        <f>C53</f>
        <v>286.79289999999997</v>
      </c>
      <c r="D72">
        <f>(1/C72)*(C72-C73)</f>
        <v>4.1621671945156063E-2</v>
      </c>
      <c r="E72">
        <f>H53</f>
        <v>7</v>
      </c>
      <c r="F72">
        <f>(E72*10)-10</f>
        <v>60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3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Skipthescales (IRE)</v>
      </c>
      <c r="C73">
        <f t="shared" si="19"/>
        <v>274.85610000000003</v>
      </c>
      <c r="D73">
        <f>(1/C73)*(C73-C74)</f>
        <v>6.5914491255607216E-3</v>
      </c>
      <c r="E73">
        <f t="shared" ref="E73:E74" si="20">H54</f>
        <v>10</v>
      </c>
      <c r="F73">
        <f>(E73*10)-10</f>
        <v>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3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Bon Chic (IRE)</v>
      </c>
      <c r="C74">
        <f t="shared" si="19"/>
        <v>273.0444</v>
      </c>
      <c r="E74">
        <f t="shared" si="20"/>
        <v>20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3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3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3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4.5</v>
      </c>
      <c r="C77">
        <f>SMALL(AF2:AF50, 1)</f>
        <v>4.5</v>
      </c>
      <c r="D77" t="str">
        <f>IF(G77&lt;=3, "YES", "NO")</f>
        <v>NO</v>
      </c>
      <c r="E77">
        <f>IF(C77=0,SMALL(AF2:AF49,2), C77)</f>
        <v>4.5</v>
      </c>
      <c r="F77">
        <f>IF(E77=0, SMALL(AF2:AF49, 3), E77)</f>
        <v>4.5</v>
      </c>
      <c r="G77">
        <f>IF(F77=0, SMALL(AF2:AF49, 4), F77)</f>
        <v>4.5</v>
      </c>
      <c r="H77" t="str">
        <f>INDEX(A2:A50, MATCH(G77, AF2:AF50, 0))</f>
        <v>Ready And Able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3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258.09710000000001</v>
      </c>
      <c r="C78">
        <f>(B79-B78)+0.01</f>
        <v>28.705799999999964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3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286.79289999999997</v>
      </c>
      <c r="C79">
        <f>C78/B79</f>
        <v>0.10009243604008317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Ready And Able (IRE) is highly rated.</v>
      </c>
      <c r="H79" t="str">
        <f>INDEX(A2:A50, MATCH(B79, AE2:AE50, 0))</f>
        <v>Settimo Milanese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3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22.153600000000001</v>
      </c>
      <c r="D80" t="str">
        <f>D2</f>
        <v xml:space="preserve">3m½f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3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22.143599999999999</v>
      </c>
      <c r="C81">
        <f>C80/B81</f>
        <v>1.0004515977528496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Sliding Doors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Aintree</v>
      </c>
    </row>
    <row r="82" spans="1:19" hidden="1" outlineLevel="1">
      <c r="A82" t="s">
        <v>110</v>
      </c>
      <c r="B82">
        <f>INDEX(M2:M49, MATCH(H77, A2:A49, 0))</f>
        <v>97.003</v>
      </c>
      <c r="C82">
        <f>(B83-B82)+0.01</f>
        <v>8.3168999999999986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105.3099</v>
      </c>
      <c r="C83">
        <f>C82/B83</f>
        <v>7.8975480937689607E-2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Ready And Able (IRE)is the form horse.</v>
      </c>
      <c r="H83" t="str">
        <f>INDEX(A2:A50,MATCH(B83,INDEX(M2:M50,0)))</f>
        <v>Sliding Doors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1.9448000000000001</v>
      </c>
      <c r="C84">
        <f>(B85-B84)+0.01</f>
        <v>1.1623999999999999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3.0972</v>
      </c>
      <c r="C85">
        <f>C84/B85</f>
        <v>0.3753067286581428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Buckle Street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43.098999999999997</v>
      </c>
      <c r="C86">
        <f>(B87-B86)+0.01</f>
        <v>0.82510000000000105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43.914099999999998</v>
      </c>
      <c r="C87">
        <f>C86/B87</f>
        <v>1.8788953889525256E-2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Petiville (FR)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0.81779999999999997</v>
      </c>
      <c r="C88">
        <f>B89-B88</f>
        <v>4.5144000000000002</v>
      </c>
      <c r="H88" t="str">
        <f>INDEX(X2:X50, MATCH(B88, Y2:Y50, 0))</f>
        <v>ONeill, John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5.3322000000000003</v>
      </c>
      <c r="C89">
        <f>C88/B89</f>
        <v>0.84662990885563183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Hammond, Mr C is 84.66% ahead of ONeill, John. </v>
      </c>
      <c r="H89" t="str">
        <f>INDEX(X2:X50, MATCH(B89, Y2:Y50, 0))</f>
        <v>Hammond, Mr C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77.564400000000006</v>
      </c>
      <c r="C90">
        <f>(B91-B90)+0.01</f>
        <v>10.485899999999996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88.040300000000002</v>
      </c>
      <c r="C91">
        <f>(C90+0.01)/(B91+0.01)</f>
        <v>0.11920345529771045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Bon Chic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0.1905</v>
      </c>
    </row>
    <row r="96" spans="1:19" hidden="1" outlineLevel="1">
      <c r="A96" t="s">
        <v>70</v>
      </c>
      <c r="B96">
        <f>INDEX(Sheet1!H:H, MATCH($A$51, Sheet1!$A:$A,0))</f>
        <v>0.28570000000000001</v>
      </c>
      <c r="C96" t="str">
        <f>IF(AND($B$94&gt;15,B96&gt;0.25),B55)</f>
        <v>Bon Chic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Bon Chic (IRE)</v>
      </c>
      <c r="G96" t="str">
        <f>INDEX(F96:F101,MATCH(1,E96:E101,0))</f>
        <v>Bon Chic (IRE)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9.5200000000000007E-2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4.7600000000000003E-2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5</v>
      </c>
      <c r="E100">
        <f t="shared" si="23"/>
        <v>2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9.5200000000000007E-2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9.85546875" bestFit="1" customWidth="1"/>
    <col min="3" max="5" width="12" bestFit="1" customWidth="1"/>
    <col min="6" max="6" width="13.28515625" bestFit="1" customWidth="1"/>
    <col min="7" max="7" width="97" bestFit="1" customWidth="1"/>
    <col min="8" max="8" width="22" bestFit="1" customWidth="1"/>
    <col min="9" max="9" width="13.42578125" bestFit="1" customWidth="1"/>
    <col min="10" max="10" width="16.28515625" bestFit="1" customWidth="1"/>
    <col min="11" max="11" width="30.7109375" bestFit="1" customWidth="1"/>
    <col min="12" max="19" width="19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22" bestFit="1" customWidth="1"/>
    <col min="25" max="25" width="14.42578125" bestFit="1" customWidth="1"/>
    <col min="26" max="26" width="20.4257812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9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484</v>
      </c>
      <c r="B2" s="1">
        <v>0.55902777777777779</v>
      </c>
      <c r="C2" t="s">
        <v>212</v>
      </c>
      <c r="D2" t="s">
        <v>283</v>
      </c>
      <c r="F2">
        <v>5996</v>
      </c>
      <c r="G2" t="s">
        <v>230</v>
      </c>
      <c r="H2" t="s">
        <v>231</v>
      </c>
      <c r="I2" t="s">
        <v>232</v>
      </c>
      <c r="J2" t="s">
        <v>285</v>
      </c>
      <c r="K2" t="s">
        <v>483</v>
      </c>
      <c r="L2">
        <v>5</v>
      </c>
      <c r="M2">
        <v>96.36</v>
      </c>
      <c r="N2">
        <v>54.116</v>
      </c>
      <c r="O2">
        <v>32.7483</v>
      </c>
      <c r="P2">
        <v>13.3012</v>
      </c>
      <c r="Q2">
        <v>10.031000000000001</v>
      </c>
      <c r="R2">
        <v>8.6386000000000003</v>
      </c>
      <c r="S2">
        <v>6.1269</v>
      </c>
      <c r="T2">
        <v>2.2231000000000001</v>
      </c>
      <c r="U2">
        <v>2.1139000000000001</v>
      </c>
      <c r="V2">
        <v>2.4864000000000002</v>
      </c>
      <c r="W2">
        <v>21.295000000000002</v>
      </c>
      <c r="X2" t="s">
        <v>485</v>
      </c>
      <c r="Y2">
        <v>8.4400000000000003E-2</v>
      </c>
      <c r="Z2" t="s">
        <v>306</v>
      </c>
      <c r="AA2">
        <v>0.95479999999999998</v>
      </c>
      <c r="AB2" t="s">
        <v>486</v>
      </c>
      <c r="AC2">
        <v>2.1783999999999999</v>
      </c>
      <c r="AD2">
        <v>14.6534</v>
      </c>
      <c r="AE2" s="23">
        <v>267.31150000000002</v>
      </c>
      <c r="AF2">
        <v>6</v>
      </c>
      <c r="AG2">
        <v>112</v>
      </c>
    </row>
    <row r="3" spans="1:33">
      <c r="A3" t="s">
        <v>487</v>
      </c>
      <c r="B3" s="1">
        <v>0.55902777777777779</v>
      </c>
      <c r="C3" t="s">
        <v>212</v>
      </c>
      <c r="D3" t="s">
        <v>283</v>
      </c>
      <c r="F3">
        <v>5996</v>
      </c>
      <c r="G3" t="s">
        <v>230</v>
      </c>
      <c r="H3" t="s">
        <v>231</v>
      </c>
      <c r="I3" t="s">
        <v>232</v>
      </c>
      <c r="J3" t="s">
        <v>285</v>
      </c>
      <c r="K3" t="s">
        <v>483</v>
      </c>
      <c r="L3">
        <v>5</v>
      </c>
      <c r="M3">
        <v>91.327200000000005</v>
      </c>
      <c r="N3">
        <v>64.608900000000006</v>
      </c>
      <c r="O3">
        <v>31.8873</v>
      </c>
      <c r="P3">
        <v>13.184799999999999</v>
      </c>
      <c r="Q3">
        <v>5.5080999999999998</v>
      </c>
      <c r="R3">
        <v>4.5354000000000001</v>
      </c>
      <c r="S3">
        <v>2.9847000000000001</v>
      </c>
      <c r="T3">
        <v>2.4022000000000001</v>
      </c>
      <c r="U3">
        <v>1.4056</v>
      </c>
      <c r="V3">
        <v>1.5722</v>
      </c>
      <c r="W3">
        <v>21.7043</v>
      </c>
      <c r="X3" t="s">
        <v>488</v>
      </c>
      <c r="Y3">
        <v>1.5599000000000001</v>
      </c>
      <c r="Z3" t="s">
        <v>489</v>
      </c>
      <c r="AA3">
        <v>0.6593</v>
      </c>
      <c r="AB3" t="s">
        <v>490</v>
      </c>
      <c r="AC3">
        <v>0</v>
      </c>
      <c r="AD3">
        <v>12.624000000000001</v>
      </c>
      <c r="AE3">
        <v>255.9639</v>
      </c>
      <c r="AF3">
        <v>6</v>
      </c>
      <c r="AG3">
        <v>112</v>
      </c>
    </row>
    <row r="4" spans="1:33">
      <c r="A4" t="s">
        <v>491</v>
      </c>
      <c r="B4" s="1">
        <v>0.55902777777777779</v>
      </c>
      <c r="C4" t="s">
        <v>212</v>
      </c>
      <c r="D4" t="s">
        <v>283</v>
      </c>
      <c r="F4">
        <v>5996</v>
      </c>
      <c r="G4" t="s">
        <v>230</v>
      </c>
      <c r="H4" t="s">
        <v>231</v>
      </c>
      <c r="I4" t="s">
        <v>232</v>
      </c>
      <c r="J4" t="s">
        <v>285</v>
      </c>
      <c r="K4" t="s">
        <v>483</v>
      </c>
      <c r="L4">
        <v>6</v>
      </c>
      <c r="M4">
        <v>74.871499999999997</v>
      </c>
      <c r="N4">
        <v>53.267899999999997</v>
      </c>
      <c r="O4">
        <v>23.554200000000002</v>
      </c>
      <c r="P4">
        <v>10.2056</v>
      </c>
      <c r="Q4">
        <v>6.9283999999999999</v>
      </c>
      <c r="R4">
        <v>5.5080999999999998</v>
      </c>
      <c r="S4">
        <v>2.7978999999999998</v>
      </c>
      <c r="T4">
        <v>0</v>
      </c>
      <c r="U4">
        <v>0</v>
      </c>
      <c r="V4">
        <v>0</v>
      </c>
      <c r="W4">
        <v>25.631399999999999</v>
      </c>
      <c r="X4" t="s">
        <v>241</v>
      </c>
      <c r="Y4">
        <v>0.4672</v>
      </c>
      <c r="Z4" t="s">
        <v>242</v>
      </c>
      <c r="AA4">
        <v>0.747</v>
      </c>
      <c r="AB4" t="s">
        <v>492</v>
      </c>
      <c r="AC4">
        <v>1.4358</v>
      </c>
      <c r="AD4">
        <v>25.19</v>
      </c>
      <c r="AE4">
        <v>236.43109999999999</v>
      </c>
      <c r="AF4">
        <v>2</v>
      </c>
      <c r="AG4">
        <v>0</v>
      </c>
    </row>
    <row r="5" spans="1:33">
      <c r="A5" t="s">
        <v>493</v>
      </c>
      <c r="B5" s="1">
        <v>0.55902777777777779</v>
      </c>
      <c r="C5" t="s">
        <v>212</v>
      </c>
      <c r="D5" t="s">
        <v>283</v>
      </c>
      <c r="F5">
        <v>5996</v>
      </c>
      <c r="G5" t="s">
        <v>230</v>
      </c>
      <c r="H5" t="s">
        <v>231</v>
      </c>
      <c r="I5" t="s">
        <v>232</v>
      </c>
      <c r="J5" t="s">
        <v>285</v>
      </c>
      <c r="K5" t="s">
        <v>483</v>
      </c>
      <c r="L5">
        <v>5</v>
      </c>
      <c r="M5">
        <v>76.972999999999999</v>
      </c>
      <c r="N5">
        <v>38.642400000000002</v>
      </c>
      <c r="O5">
        <v>22.5092</v>
      </c>
      <c r="P5">
        <v>8.8150999999999993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18.495000000000001</v>
      </c>
      <c r="X5" t="s">
        <v>494</v>
      </c>
      <c r="Y5">
        <v>0.94</v>
      </c>
      <c r="Z5" t="s">
        <v>262</v>
      </c>
      <c r="AA5">
        <v>2.2663000000000002</v>
      </c>
      <c r="AB5" t="s">
        <v>426</v>
      </c>
      <c r="AC5">
        <v>1.9862</v>
      </c>
      <c r="AD5">
        <v>26.75</v>
      </c>
      <c r="AE5">
        <v>215.76140000000001</v>
      </c>
      <c r="AF5">
        <v>3</v>
      </c>
      <c r="AG5">
        <v>0</v>
      </c>
    </row>
    <row r="6" spans="1:33">
      <c r="A6" t="s">
        <v>495</v>
      </c>
      <c r="B6" s="1">
        <v>0.55902777777777779</v>
      </c>
      <c r="C6" t="s">
        <v>212</v>
      </c>
      <c r="D6" t="s">
        <v>283</v>
      </c>
      <c r="F6">
        <v>5996</v>
      </c>
      <c r="G6" t="s">
        <v>230</v>
      </c>
      <c r="H6" t="s">
        <v>231</v>
      </c>
      <c r="I6" t="s">
        <v>232</v>
      </c>
      <c r="J6" t="s">
        <v>285</v>
      </c>
      <c r="K6" t="s">
        <v>483</v>
      </c>
      <c r="L6">
        <v>5</v>
      </c>
      <c r="M6">
        <v>71.480900000000005</v>
      </c>
      <c r="N6">
        <v>51.247399999999999</v>
      </c>
      <c r="O6">
        <v>15.278600000000001</v>
      </c>
      <c r="P6">
        <v>5.9619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15.257099999999999</v>
      </c>
      <c r="X6" t="s">
        <v>496</v>
      </c>
      <c r="Y6">
        <v>1.8341000000000001</v>
      </c>
      <c r="Z6" t="s">
        <v>497</v>
      </c>
      <c r="AA6">
        <v>0.16020000000000001</v>
      </c>
      <c r="AB6" t="s">
        <v>498</v>
      </c>
      <c r="AC6">
        <v>1.7724</v>
      </c>
      <c r="AD6">
        <v>24</v>
      </c>
      <c r="AE6">
        <v>203.32400000000001</v>
      </c>
      <c r="AF6">
        <v>10</v>
      </c>
      <c r="AG6">
        <v>0</v>
      </c>
    </row>
    <row r="7" spans="1:33">
      <c r="A7" t="s">
        <v>499</v>
      </c>
      <c r="B7" s="1">
        <v>0.55902777777777779</v>
      </c>
      <c r="C7" t="s">
        <v>212</v>
      </c>
      <c r="D7" t="s">
        <v>283</v>
      </c>
      <c r="F7">
        <v>5996</v>
      </c>
      <c r="G7" t="s">
        <v>230</v>
      </c>
      <c r="H7" t="s">
        <v>231</v>
      </c>
      <c r="I7" t="s">
        <v>232</v>
      </c>
      <c r="J7" t="s">
        <v>285</v>
      </c>
      <c r="K7" t="s">
        <v>483</v>
      </c>
      <c r="L7">
        <v>6</v>
      </c>
      <c r="M7">
        <v>56.231699999999996</v>
      </c>
      <c r="N7">
        <v>45.122199999999999</v>
      </c>
      <c r="O7">
        <v>15.55</v>
      </c>
      <c r="P7">
        <v>7.8902999999999999</v>
      </c>
      <c r="Q7">
        <v>3.7970000000000002</v>
      </c>
      <c r="R7">
        <v>0</v>
      </c>
      <c r="S7">
        <v>0</v>
      </c>
      <c r="T7">
        <v>0</v>
      </c>
      <c r="U7">
        <v>0</v>
      </c>
      <c r="V7">
        <v>0</v>
      </c>
      <c r="W7">
        <v>14.427899999999999</v>
      </c>
      <c r="X7" t="s">
        <v>500</v>
      </c>
      <c r="Y7">
        <v>0.86199999999999999</v>
      </c>
      <c r="Z7" t="s">
        <v>501</v>
      </c>
      <c r="AA7">
        <v>4.4400000000000002E-2</v>
      </c>
      <c r="AB7" t="s">
        <v>502</v>
      </c>
      <c r="AC7">
        <v>0.77559999999999996</v>
      </c>
      <c r="AD7">
        <v>12.1996</v>
      </c>
      <c r="AE7">
        <v>167.3586</v>
      </c>
      <c r="AF7">
        <v>16</v>
      </c>
      <c r="AG7">
        <v>92</v>
      </c>
    </row>
    <row r="8" spans="1:33">
      <c r="A8" t="s">
        <v>503</v>
      </c>
      <c r="B8" s="1">
        <v>0.55902777777777779</v>
      </c>
      <c r="C8" t="s">
        <v>212</v>
      </c>
      <c r="D8" t="s">
        <v>283</v>
      </c>
      <c r="F8">
        <v>5996</v>
      </c>
      <c r="G8" t="s">
        <v>230</v>
      </c>
      <c r="H8" t="s">
        <v>231</v>
      </c>
      <c r="I8" t="s">
        <v>232</v>
      </c>
      <c r="J8" t="s">
        <v>285</v>
      </c>
      <c r="K8" t="s">
        <v>483</v>
      </c>
      <c r="L8">
        <v>6</v>
      </c>
      <c r="M8">
        <v>53.001899999999999</v>
      </c>
      <c r="N8">
        <v>39.331200000000003</v>
      </c>
      <c r="O8">
        <v>14.6579</v>
      </c>
      <c r="P8">
        <v>7.6822999999999997</v>
      </c>
      <c r="Q8">
        <v>3.5472999999999999</v>
      </c>
      <c r="R8">
        <v>3.2065000000000001</v>
      </c>
      <c r="S8">
        <v>2.8100999999999998</v>
      </c>
      <c r="T8">
        <v>0</v>
      </c>
      <c r="U8">
        <v>0</v>
      </c>
      <c r="V8">
        <v>0</v>
      </c>
      <c r="W8">
        <v>18.9679</v>
      </c>
      <c r="X8" t="s">
        <v>273</v>
      </c>
      <c r="Y8">
        <v>0.43780000000000002</v>
      </c>
      <c r="Z8" t="s">
        <v>504</v>
      </c>
      <c r="AA8">
        <v>1.141</v>
      </c>
      <c r="AB8" t="s">
        <v>505</v>
      </c>
      <c r="AC8">
        <v>1.5839000000000001</v>
      </c>
      <c r="AD8">
        <v>5.4713000000000003</v>
      </c>
      <c r="AE8">
        <v>155.85579999999999</v>
      </c>
      <c r="AF8">
        <v>16</v>
      </c>
      <c r="AG8">
        <v>0</v>
      </c>
    </row>
    <row r="9" spans="1:33">
      <c r="A9" t="s">
        <v>506</v>
      </c>
      <c r="B9" s="1">
        <v>0.55902777777777779</v>
      </c>
      <c r="C9" t="s">
        <v>212</v>
      </c>
      <c r="D9" t="s">
        <v>283</v>
      </c>
      <c r="F9">
        <v>5996</v>
      </c>
      <c r="G9" t="s">
        <v>230</v>
      </c>
      <c r="H9" t="s">
        <v>231</v>
      </c>
      <c r="I9" t="s">
        <v>232</v>
      </c>
      <c r="J9" t="s">
        <v>285</v>
      </c>
      <c r="K9" t="s">
        <v>483</v>
      </c>
      <c r="L9">
        <v>7</v>
      </c>
      <c r="M9">
        <v>41.395200000000003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7.1113999999999997</v>
      </c>
      <c r="X9" t="s">
        <v>507</v>
      </c>
      <c r="Y9">
        <v>0.10059999999999999</v>
      </c>
      <c r="Z9" t="s">
        <v>508</v>
      </c>
      <c r="AA9">
        <v>0</v>
      </c>
      <c r="AB9" t="s">
        <v>509</v>
      </c>
      <c r="AC9">
        <v>1.5726</v>
      </c>
      <c r="AD9">
        <v>3.9</v>
      </c>
      <c r="AE9">
        <v>117.0419</v>
      </c>
      <c r="AF9">
        <v>50</v>
      </c>
      <c r="AG9">
        <v>0</v>
      </c>
    </row>
    <row r="10" spans="1:33">
      <c r="A10" t="s">
        <v>510</v>
      </c>
      <c r="B10" s="1">
        <v>0.55902777777777779</v>
      </c>
      <c r="C10" t="s">
        <v>212</v>
      </c>
      <c r="D10" t="s">
        <v>283</v>
      </c>
      <c r="F10">
        <v>5996</v>
      </c>
      <c r="G10" t="s">
        <v>230</v>
      </c>
      <c r="H10" t="s">
        <v>231</v>
      </c>
      <c r="I10" t="s">
        <v>232</v>
      </c>
      <c r="J10" t="s">
        <v>285</v>
      </c>
      <c r="K10" t="s">
        <v>483</v>
      </c>
      <c r="L10">
        <v>7</v>
      </c>
      <c r="M10">
        <v>49.762</v>
      </c>
      <c r="N10">
        <v>21.348800000000001</v>
      </c>
      <c r="O10">
        <v>6.6501999999999999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4.5242000000000004</v>
      </c>
      <c r="X10" t="s">
        <v>511</v>
      </c>
      <c r="Y10">
        <v>0.24299999999999999</v>
      </c>
      <c r="Z10" t="s">
        <v>512</v>
      </c>
      <c r="AA10">
        <v>1.3727</v>
      </c>
      <c r="AB10" t="s">
        <v>408</v>
      </c>
      <c r="AC10">
        <v>0.95269999999999999</v>
      </c>
      <c r="AD10">
        <v>4.9000000000000004</v>
      </c>
      <c r="AE10">
        <v>103.4354</v>
      </c>
      <c r="AF10">
        <v>50</v>
      </c>
      <c r="AG10">
        <v>0</v>
      </c>
    </row>
    <row r="11" spans="1:33">
      <c r="A11" t="s">
        <v>513</v>
      </c>
      <c r="B11" s="1">
        <v>0.55902777777777779</v>
      </c>
      <c r="C11" t="s">
        <v>212</v>
      </c>
      <c r="D11" t="s">
        <v>283</v>
      </c>
      <c r="F11">
        <v>5996</v>
      </c>
      <c r="G11" t="s">
        <v>230</v>
      </c>
      <c r="H11" t="s">
        <v>231</v>
      </c>
      <c r="I11" t="s">
        <v>232</v>
      </c>
      <c r="J11" t="s">
        <v>285</v>
      </c>
      <c r="K11" t="s">
        <v>483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363</v>
      </c>
      <c r="Y11">
        <v>2.6846999999999999</v>
      </c>
      <c r="Z11" t="s">
        <v>514</v>
      </c>
      <c r="AA11">
        <v>1.8900999999999999</v>
      </c>
      <c r="AB11" t="s">
        <v>515</v>
      </c>
      <c r="AC11">
        <v>4.0705</v>
      </c>
      <c r="AD11">
        <v>2.4</v>
      </c>
      <c r="AE11">
        <v>11.045299999999999</v>
      </c>
      <c r="AF11">
        <v>7</v>
      </c>
      <c r="AG11">
        <v>0</v>
      </c>
    </row>
    <row r="51" spans="1:33" hidden="1" outlineLevel="1">
      <c r="A51" t="str">
        <f>C2</f>
        <v>Wexford</v>
      </c>
      <c r="B51">
        <f>B2</f>
        <v>0.55902777777777779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Turbine (IRE)</v>
      </c>
      <c r="L52" t="str">
        <f t="shared" si="0"/>
        <v>Reaver (IRE)</v>
      </c>
      <c r="M52" t="str">
        <f t="shared" si="0"/>
        <v>Turbine (IRE)</v>
      </c>
      <c r="N52" t="str">
        <f t="shared" ref="N52:N91" si="1">INDEX($A$2:$A$20,(MATCH(LARGE(W$2:W$20,$J52),W$2:W$20,0)))</f>
        <v>Edelpour (IRE)</v>
      </c>
      <c r="O52" t="str">
        <f t="shared" ref="O52:O91" si="2">INDEX($A$2:$A$20,(MATCH(LARGE(AA$2:AA$20,$J52),AA$2:AA$20,0)))</f>
        <v>Sometime Soon (IRE)</v>
      </c>
      <c r="P52" t="str">
        <f t="shared" ref="P52:P91" si="3">INDEX($A$2:$A$20,(MATCH(LARGE(Y$2:Y$20,$J52),Y$2:Y$20,0)))</f>
        <v>Notebook (GER)</v>
      </c>
      <c r="Q52" t="str">
        <f t="shared" ref="Q52:Q91" si="4">INDEX($A$2:$A$20,(MATCH(LARGE(Y$2:Y$20,$J52),Y$2:Y$20,0)))</f>
        <v>Notebook (GER)</v>
      </c>
      <c r="R52" t="str">
        <f t="shared" ref="R52:R91" si="5">INDEX($A$2:$A$20,(MATCH(LARGE(AD$2:AD$20,$J52),AD$2:AD$20,0)))</f>
        <v>Sometime Soon (IRE)</v>
      </c>
      <c r="S52" t="str">
        <f t="shared" ref="S52:S80" si="6">A2</f>
        <v>Turbine (IRE)</v>
      </c>
      <c r="V52">
        <f t="shared" ref="V52:V80" si="7">SUM(Y52:AF52)</f>
        <v>60</v>
      </c>
      <c r="W52">
        <f t="shared" ref="W52:W80" si="8">V52-AG2</f>
        <v>-52</v>
      </c>
      <c r="X52">
        <f t="shared" ref="X52:X60" si="9">IF(ISNA(W52),"",W52)</f>
        <v>-52</v>
      </c>
      <c r="Y52">
        <f t="shared" ref="Y52:AA80" si="10">(($H$63+1)-(RANK(M2,M$2:M$30)))</f>
        <v>10</v>
      </c>
      <c r="Z52">
        <f t="shared" si="10"/>
        <v>9</v>
      </c>
      <c r="AA52">
        <f t="shared" si="10"/>
        <v>10</v>
      </c>
      <c r="AB52">
        <f t="shared" ref="AB52:AB80" si="11">(($H$63+1)-(RANK(W2,W$2:W$30)))</f>
        <v>8</v>
      </c>
      <c r="AC52">
        <f t="shared" ref="AC52:AC80" si="12">(($H$63+1)-(RANK(Y2,Y$2:Y$30)))</f>
        <v>1</v>
      </c>
      <c r="AD52">
        <f t="shared" ref="AD52:AD80" si="13">(($H$63+1)-(RANK(AA2,AA$2:AA$30)))</f>
        <v>6</v>
      </c>
      <c r="AE52">
        <f t="shared" ref="AE52:AF80" si="14">(($H$63+1)-(RANK(AC2,AC$2:AC$30)))</f>
        <v>9</v>
      </c>
      <c r="AF52">
        <f t="shared" si="14"/>
        <v>7</v>
      </c>
      <c r="AG52" t="str">
        <f>INDEX(S52:S92, MATCH(LARGE(X52:X92, 1),X52:X92, 0))</f>
        <v>Sometime Soon (IRE)</v>
      </c>
    </row>
    <row r="53" spans="1:33" hidden="1" outlineLevel="1">
      <c r="A53" t="s">
        <v>43</v>
      </c>
      <c r="B53" t="str">
        <f>A2</f>
        <v>Turbine (IRE)</v>
      </c>
      <c r="C53">
        <f>AE2</f>
        <v>267.31150000000002</v>
      </c>
      <c r="D53">
        <f>AG2</f>
        <v>112</v>
      </c>
      <c r="E53">
        <f>C53-D53</f>
        <v>155.31150000000002</v>
      </c>
      <c r="F53">
        <f>SUMIF(B53:B61, B53, G53:G61)</f>
        <v>9.467998926416113E-2</v>
      </c>
      <c r="G53">
        <f>(1/C53)*(C53-C54)</f>
        <v>4.2450848541869791E-2</v>
      </c>
      <c r="H53">
        <f>AF2</f>
        <v>6</v>
      </c>
      <c r="J53">
        <v>2</v>
      </c>
      <c r="K53" t="str">
        <f t="shared" si="0"/>
        <v>Reaver (IRE)</v>
      </c>
      <c r="L53" t="str">
        <f t="shared" si="0"/>
        <v>Turbine (IRE)</v>
      </c>
      <c r="M53" t="str">
        <f t="shared" si="0"/>
        <v>Reaver (IRE)</v>
      </c>
      <c r="N53" t="str">
        <f t="shared" si="1"/>
        <v>Reaver (IRE)</v>
      </c>
      <c r="O53" t="str">
        <f t="shared" si="2"/>
        <v>Notebook (GER)</v>
      </c>
      <c r="P53" t="str">
        <f t="shared" si="3"/>
        <v>Lucky Phil (IRE)</v>
      </c>
      <c r="Q53" t="str">
        <f t="shared" si="4"/>
        <v>Lucky Phil (IRE)</v>
      </c>
      <c r="R53" t="str">
        <f t="shared" si="5"/>
        <v>Edelpour (IRE)</v>
      </c>
      <c r="S53" t="str">
        <f t="shared" si="6"/>
        <v>Reaver (IRE)</v>
      </c>
      <c r="V53">
        <f t="shared" si="7"/>
        <v>56</v>
      </c>
      <c r="W53">
        <f t="shared" si="8"/>
        <v>-56</v>
      </c>
      <c r="X53">
        <f t="shared" si="9"/>
        <v>-56</v>
      </c>
      <c r="Y53">
        <f t="shared" si="10"/>
        <v>9</v>
      </c>
      <c r="Z53">
        <f t="shared" si="10"/>
        <v>10</v>
      </c>
      <c r="AA53">
        <f t="shared" si="10"/>
        <v>9</v>
      </c>
      <c r="AB53">
        <f t="shared" si="11"/>
        <v>9</v>
      </c>
      <c r="AC53">
        <f t="shared" si="12"/>
        <v>8</v>
      </c>
      <c r="AD53">
        <f t="shared" si="13"/>
        <v>4</v>
      </c>
      <c r="AE53">
        <f t="shared" si="14"/>
        <v>1</v>
      </c>
      <c r="AF53">
        <f t="shared" si="14"/>
        <v>6</v>
      </c>
    </row>
    <row r="54" spans="1:33" hidden="1" outlineLevel="1">
      <c r="A54" t="s">
        <v>44</v>
      </c>
      <c r="B54" t="str">
        <f>A3</f>
        <v>Reaver (IRE)</v>
      </c>
      <c r="C54">
        <f>AE3</f>
        <v>255.9639</v>
      </c>
      <c r="D54">
        <f>AG3</f>
        <v>112</v>
      </c>
      <c r="E54">
        <f t="shared" ref="E54:E55" si="15">C54-D54</f>
        <v>143.9639</v>
      </c>
      <c r="F54">
        <f ca="1">SUMIF(B53:B64, B54, G53:G61)</f>
        <v>0</v>
      </c>
      <c r="H54">
        <f>AF3</f>
        <v>6</v>
      </c>
      <c r="J54">
        <v>3</v>
      </c>
      <c r="K54" t="str">
        <f t="shared" si="0"/>
        <v>Sometime Soon (IRE)</v>
      </c>
      <c r="L54" t="str">
        <f t="shared" si="0"/>
        <v>Edelpour (IRE)</v>
      </c>
      <c r="M54" t="str">
        <f t="shared" si="0"/>
        <v>Edelpour (IRE)</v>
      </c>
      <c r="N54" t="str">
        <f t="shared" si="1"/>
        <v>Turbine (IRE)</v>
      </c>
      <c r="O54" t="str">
        <f t="shared" si="2"/>
        <v>Ballinlongig (IRE)</v>
      </c>
      <c r="P54" t="str">
        <f t="shared" si="3"/>
        <v>Reaver (IRE)</v>
      </c>
      <c r="Q54" t="str">
        <f t="shared" si="4"/>
        <v>Reaver (IRE)</v>
      </c>
      <c r="R54" t="str">
        <f t="shared" si="5"/>
        <v>Lucky Phil (IRE)</v>
      </c>
      <c r="S54" t="str">
        <f t="shared" si="6"/>
        <v>Edelpour (IRE)</v>
      </c>
      <c r="V54">
        <f t="shared" si="7"/>
        <v>56</v>
      </c>
      <c r="W54">
        <f t="shared" si="8"/>
        <v>56</v>
      </c>
      <c r="X54">
        <f t="shared" si="9"/>
        <v>56</v>
      </c>
      <c r="Y54">
        <f t="shared" si="10"/>
        <v>7</v>
      </c>
      <c r="Z54">
        <f t="shared" si="10"/>
        <v>8</v>
      </c>
      <c r="AA54">
        <f t="shared" si="10"/>
        <v>8</v>
      </c>
      <c r="AB54">
        <f t="shared" si="11"/>
        <v>10</v>
      </c>
      <c r="AC54">
        <f t="shared" si="12"/>
        <v>5</v>
      </c>
      <c r="AD54">
        <f t="shared" si="13"/>
        <v>5</v>
      </c>
      <c r="AE54">
        <f t="shared" si="14"/>
        <v>4</v>
      </c>
      <c r="AF54">
        <f t="shared" si="14"/>
        <v>9</v>
      </c>
    </row>
    <row r="55" spans="1:33" hidden="1" outlineLevel="1">
      <c r="A55" t="s">
        <v>45</v>
      </c>
      <c r="B55" t="str">
        <f>A4</f>
        <v>Edelpour (IRE)</v>
      </c>
      <c r="C55">
        <f>AE4</f>
        <v>236.43109999999999</v>
      </c>
      <c r="D55">
        <f>AG4</f>
        <v>0</v>
      </c>
      <c r="E55">
        <f t="shared" si="15"/>
        <v>236.43109999999999</v>
      </c>
      <c r="F55">
        <f ca="1">SUMIF(B53:B64, B55, G53:G61)</f>
        <v>0.15321441669202615</v>
      </c>
      <c r="H55">
        <f>AF4</f>
        <v>2</v>
      </c>
      <c r="J55">
        <v>4</v>
      </c>
      <c r="K55" t="str">
        <f t="shared" si="0"/>
        <v>Edelpour (IRE)</v>
      </c>
      <c r="L55" t="str">
        <f t="shared" si="0"/>
        <v>Lucky Phil (IRE)</v>
      </c>
      <c r="M55" t="str">
        <f t="shared" si="0"/>
        <v>Sometime Soon (IRE)</v>
      </c>
      <c r="N55" t="str">
        <f t="shared" si="1"/>
        <v>Peace Party (IRE)</v>
      </c>
      <c r="O55" t="str">
        <f t="shared" si="2"/>
        <v>Peace Party (IRE)</v>
      </c>
      <c r="P55" t="str">
        <f t="shared" si="3"/>
        <v>Sometime Soon (IRE)</v>
      </c>
      <c r="Q55" t="str">
        <f t="shared" si="4"/>
        <v>Sometime Soon (IRE)</v>
      </c>
      <c r="R55" t="str">
        <f t="shared" si="5"/>
        <v>Turbine (IRE)</v>
      </c>
      <c r="S55" t="str">
        <f t="shared" si="6"/>
        <v>Sometime Soon (IRE)</v>
      </c>
      <c r="V55">
        <f t="shared" si="7"/>
        <v>60</v>
      </c>
      <c r="W55">
        <f t="shared" si="8"/>
        <v>60</v>
      </c>
      <c r="X55">
        <f t="shared" si="9"/>
        <v>60</v>
      </c>
      <c r="Y55">
        <f t="shared" si="10"/>
        <v>8</v>
      </c>
      <c r="Z55">
        <f t="shared" si="10"/>
        <v>4</v>
      </c>
      <c r="AA55">
        <f t="shared" si="10"/>
        <v>7</v>
      </c>
      <c r="AB55">
        <f t="shared" si="11"/>
        <v>6</v>
      </c>
      <c r="AC55">
        <f t="shared" si="12"/>
        <v>7</v>
      </c>
      <c r="AD55">
        <f t="shared" si="13"/>
        <v>10</v>
      </c>
      <c r="AE55">
        <f t="shared" si="14"/>
        <v>8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Turbine (IRE)</v>
      </c>
      <c r="C56">
        <f>LARGE(M$2:M$20, D56)</f>
        <v>96.36</v>
      </c>
      <c r="D56">
        <v>1</v>
      </c>
      <c r="E56">
        <f>LARGE(M$2:M$20, F56)</f>
        <v>91.327200000000005</v>
      </c>
      <c r="F56">
        <v>2</v>
      </c>
      <c r="G56">
        <f t="shared" ref="G56:G61" si="16">IF(C56&gt;0, (1/C56)*(C56-E56), 0.1)</f>
        <v>5.2229140722291345E-2</v>
      </c>
      <c r="H56">
        <f t="shared" ref="H56:H61" si="17">INDEX(AF$2:AF$20,MATCH(B56,A$2:A$20,0))</f>
        <v>6</v>
      </c>
      <c r="J56">
        <v>5</v>
      </c>
      <c r="K56" t="str">
        <f t="shared" si="0"/>
        <v>Lucky Phil (IRE)</v>
      </c>
      <c r="L56" t="str">
        <f t="shared" si="0"/>
        <v>Ishyaboi (IRE)</v>
      </c>
      <c r="M56" t="str">
        <f t="shared" si="0"/>
        <v>Ishyaboi (IRE)</v>
      </c>
      <c r="N56" t="str">
        <f t="shared" si="1"/>
        <v>Sometime Soon (IRE)</v>
      </c>
      <c r="O56" t="str">
        <f t="shared" si="2"/>
        <v>Turbine (IRE)</v>
      </c>
      <c r="P56" t="str">
        <f t="shared" si="3"/>
        <v>Ishyaboi (IRE)</v>
      </c>
      <c r="Q56" t="str">
        <f t="shared" si="4"/>
        <v>Ishyaboi (IRE)</v>
      </c>
      <c r="R56" t="str">
        <f t="shared" si="5"/>
        <v>Reaver (IRE)</v>
      </c>
      <c r="S56" t="str">
        <f t="shared" si="6"/>
        <v>Lucky Phil (IRE)</v>
      </c>
      <c r="V56">
        <f t="shared" si="7"/>
        <v>50</v>
      </c>
      <c r="W56">
        <f t="shared" si="8"/>
        <v>50</v>
      </c>
      <c r="X56">
        <f t="shared" si="9"/>
        <v>50</v>
      </c>
      <c r="Y56">
        <f t="shared" si="10"/>
        <v>6</v>
      </c>
      <c r="Z56">
        <f t="shared" si="10"/>
        <v>7</v>
      </c>
      <c r="AA56">
        <f t="shared" si="10"/>
        <v>5</v>
      </c>
      <c r="AB56">
        <f t="shared" si="11"/>
        <v>5</v>
      </c>
      <c r="AC56">
        <f t="shared" si="12"/>
        <v>9</v>
      </c>
      <c r="AD56">
        <f t="shared" si="13"/>
        <v>3</v>
      </c>
      <c r="AE56">
        <f t="shared" si="14"/>
        <v>7</v>
      </c>
      <c r="AF56">
        <f t="shared" si="14"/>
        <v>8</v>
      </c>
    </row>
    <row r="57" spans="1:33" hidden="1" outlineLevel="1">
      <c r="A57" t="s">
        <v>25</v>
      </c>
      <c r="B57" t="str">
        <f>INDEX(A$2:A$20,MATCH(C57,W$2:W$20,0))</f>
        <v>Edelpour (IRE)</v>
      </c>
      <c r="C57">
        <f>LARGE(W$2:W$20, D57)</f>
        <v>25.631399999999999</v>
      </c>
      <c r="D57">
        <v>1</v>
      </c>
      <c r="E57">
        <f>LARGE(W$2:W$20, F57)</f>
        <v>21.7043</v>
      </c>
      <c r="F57">
        <v>2</v>
      </c>
      <c r="G57">
        <f t="shared" si="16"/>
        <v>0.15321441669202615</v>
      </c>
      <c r="H57">
        <f t="shared" si="17"/>
        <v>2</v>
      </c>
      <c r="J57">
        <v>6</v>
      </c>
      <c r="K57" t="str">
        <f t="shared" si="0"/>
        <v>Ishyaboi (IRE)</v>
      </c>
      <c r="L57" t="str">
        <f t="shared" si="0"/>
        <v>Peace Party (IRE)</v>
      </c>
      <c r="M57" t="str">
        <f t="shared" si="0"/>
        <v>Lucky Phil (IRE)</v>
      </c>
      <c r="N57" t="str">
        <f t="shared" si="1"/>
        <v>Lucky Phil (IRE)</v>
      </c>
      <c r="O57" t="str">
        <f t="shared" si="2"/>
        <v>Edelpour (IRE)</v>
      </c>
      <c r="P57" t="str">
        <f t="shared" si="3"/>
        <v>Edelpour (IRE)</v>
      </c>
      <c r="Q57" t="str">
        <f t="shared" si="4"/>
        <v>Edelpour (IRE)</v>
      </c>
      <c r="R57" t="str">
        <f t="shared" si="5"/>
        <v>Ishyaboi (IRE)</v>
      </c>
      <c r="S57" t="str">
        <f t="shared" si="6"/>
        <v>Ishyaboi (IRE)</v>
      </c>
      <c r="V57">
        <f t="shared" si="7"/>
        <v>36</v>
      </c>
      <c r="W57">
        <f t="shared" si="8"/>
        <v>-56</v>
      </c>
      <c r="X57">
        <f t="shared" si="9"/>
        <v>-56</v>
      </c>
      <c r="Y57">
        <f t="shared" si="10"/>
        <v>5</v>
      </c>
      <c r="Z57">
        <f t="shared" si="10"/>
        <v>6</v>
      </c>
      <c r="AA57">
        <f t="shared" si="10"/>
        <v>6</v>
      </c>
      <c r="AB57">
        <f t="shared" si="11"/>
        <v>4</v>
      </c>
      <c r="AC57">
        <f t="shared" si="12"/>
        <v>6</v>
      </c>
      <c r="AD57">
        <f t="shared" si="13"/>
        <v>2</v>
      </c>
      <c r="AE57">
        <f t="shared" si="14"/>
        <v>2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Sometime Soon (IRE)</v>
      </c>
      <c r="C58">
        <f>LARGE(AA$2:AA$20, D58)</f>
        <v>2.2663000000000002</v>
      </c>
      <c r="D58">
        <v>1</v>
      </c>
      <c r="E58">
        <f>LARGE(AA$2:AA$20, F58)</f>
        <v>1.8900999999999999</v>
      </c>
      <c r="F58">
        <v>2</v>
      </c>
      <c r="G58">
        <f t="shared" si="16"/>
        <v>0.16599744076247641</v>
      </c>
      <c r="H58">
        <f t="shared" si="17"/>
        <v>3</v>
      </c>
      <c r="J58">
        <v>7</v>
      </c>
      <c r="K58" t="str">
        <f t="shared" si="0"/>
        <v>Peace Party (IRE)</v>
      </c>
      <c r="L58" t="str">
        <f t="shared" si="0"/>
        <v>Sometime Soon (IRE)</v>
      </c>
      <c r="M58" t="str">
        <f t="shared" si="0"/>
        <v>Peace Party (IRE)</v>
      </c>
      <c r="N58" t="str">
        <f t="shared" si="1"/>
        <v>Ishyaboi (IRE)</v>
      </c>
      <c r="O58" t="str">
        <f t="shared" si="2"/>
        <v>Reaver (IRE)</v>
      </c>
      <c r="P58" t="str">
        <f t="shared" si="3"/>
        <v>Peace Party (IRE)</v>
      </c>
      <c r="Q58" t="str">
        <f t="shared" si="4"/>
        <v>Peace Party (IRE)</v>
      </c>
      <c r="R58" t="str">
        <f t="shared" si="5"/>
        <v>Peace Party (IRE)</v>
      </c>
      <c r="S58" t="str">
        <f t="shared" si="6"/>
        <v>Peace Party (IRE)</v>
      </c>
      <c r="V58">
        <f t="shared" si="7"/>
        <v>41</v>
      </c>
      <c r="W58">
        <f t="shared" si="8"/>
        <v>41</v>
      </c>
      <c r="X58">
        <f t="shared" si="9"/>
        <v>41</v>
      </c>
      <c r="Y58">
        <f t="shared" si="10"/>
        <v>4</v>
      </c>
      <c r="Z58">
        <f t="shared" si="10"/>
        <v>5</v>
      </c>
      <c r="AA58">
        <f t="shared" si="10"/>
        <v>4</v>
      </c>
      <c r="AB58">
        <f t="shared" si="11"/>
        <v>7</v>
      </c>
      <c r="AC58">
        <f t="shared" si="12"/>
        <v>4</v>
      </c>
      <c r="AD58">
        <f t="shared" si="13"/>
        <v>7</v>
      </c>
      <c r="AE58">
        <f t="shared" si="14"/>
        <v>6</v>
      </c>
      <c r="AF58">
        <f t="shared" si="14"/>
        <v>4</v>
      </c>
    </row>
    <row r="59" spans="1:33" hidden="1" outlineLevel="1">
      <c r="A59" t="s">
        <v>30</v>
      </c>
      <c r="B59" t="str">
        <f>INDEX(A$2:A$20,MATCH(C59,AC$2:AC$20,0))</f>
        <v>Notebook (GER)</v>
      </c>
      <c r="C59">
        <f>LARGE(AC$2:AC$20, D59)</f>
        <v>4.0705</v>
      </c>
      <c r="D59">
        <v>1</v>
      </c>
      <c r="E59">
        <f>LARGE(AC$2:AC$20, F59)</f>
        <v>2.1783999999999999</v>
      </c>
      <c r="F59">
        <v>2</v>
      </c>
      <c r="G59">
        <f t="shared" si="16"/>
        <v>0.46483233018056752</v>
      </c>
      <c r="H59">
        <f t="shared" si="17"/>
        <v>7</v>
      </c>
      <c r="J59">
        <v>8</v>
      </c>
      <c r="K59" t="str">
        <f t="shared" si="0"/>
        <v>Ballinlongig (IRE)</v>
      </c>
      <c r="L59" t="str">
        <f t="shared" si="0"/>
        <v>Ballinlongig (IRE)</v>
      </c>
      <c r="M59" t="str">
        <f t="shared" si="0"/>
        <v>Ballinlongig (IRE)</v>
      </c>
      <c r="N59" t="str">
        <f t="shared" si="1"/>
        <v>No Show Jones (IRE)</v>
      </c>
      <c r="O59" t="str">
        <f t="shared" si="2"/>
        <v>Lucky Phil (IRE)</v>
      </c>
      <c r="P59" t="str">
        <f t="shared" si="3"/>
        <v>Ballinlongig (IRE)</v>
      </c>
      <c r="Q59" t="str">
        <f t="shared" si="4"/>
        <v>Ballinlongig (IRE)</v>
      </c>
      <c r="R59" t="str">
        <f t="shared" si="5"/>
        <v>Ballinlongig (IRE)</v>
      </c>
      <c r="S59" t="str">
        <f t="shared" si="6"/>
        <v>No Show Jones (IRE)</v>
      </c>
      <c r="V59">
        <f t="shared" si="7"/>
        <v>19</v>
      </c>
      <c r="W59">
        <f t="shared" si="8"/>
        <v>19</v>
      </c>
      <c r="X59">
        <f t="shared" si="9"/>
        <v>19</v>
      </c>
      <c r="Y59">
        <f t="shared" si="10"/>
        <v>2</v>
      </c>
      <c r="Z59">
        <f t="shared" si="10"/>
        <v>2</v>
      </c>
      <c r="AA59">
        <f t="shared" si="10"/>
        <v>2</v>
      </c>
      <c r="AB59">
        <f t="shared" si="11"/>
        <v>3</v>
      </c>
      <c r="AC59">
        <f t="shared" si="12"/>
        <v>2</v>
      </c>
      <c r="AD59">
        <f t="shared" si="13"/>
        <v>1</v>
      </c>
      <c r="AE59">
        <f t="shared" si="14"/>
        <v>5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Notebook (GER)</v>
      </c>
      <c r="C60">
        <f>LARGE(Y$2:Y$20, D60)</f>
        <v>2.6846999999999999</v>
      </c>
      <c r="D60">
        <v>1</v>
      </c>
      <c r="E60">
        <f>LARGE(Y$2:Y$20, F60)</f>
        <v>1.8341000000000001</v>
      </c>
      <c r="F60">
        <v>2</v>
      </c>
      <c r="G60">
        <f t="shared" si="16"/>
        <v>0.31683242075464663</v>
      </c>
      <c r="H60">
        <f t="shared" si="17"/>
        <v>7</v>
      </c>
      <c r="J60">
        <v>9</v>
      </c>
      <c r="K60" t="str">
        <f t="shared" si="0"/>
        <v>No Show Jones (IRE)</v>
      </c>
      <c r="L60" t="str">
        <f t="shared" si="0"/>
        <v>No Show Jones (IRE)</v>
      </c>
      <c r="M60" t="str">
        <f t="shared" si="0"/>
        <v>No Show Jones (IRE)</v>
      </c>
      <c r="N60" t="str">
        <f t="shared" si="1"/>
        <v>Ballinlongig (IRE)</v>
      </c>
      <c r="O60" t="str">
        <f t="shared" si="2"/>
        <v>Ishyaboi (IRE)</v>
      </c>
      <c r="P60" t="str">
        <f t="shared" si="3"/>
        <v>No Show Jones (IRE)</v>
      </c>
      <c r="Q60" t="str">
        <f t="shared" si="4"/>
        <v>No Show Jones (IRE)</v>
      </c>
      <c r="R60" t="str">
        <f t="shared" si="5"/>
        <v>No Show Jones (IRE)</v>
      </c>
      <c r="S60" t="str">
        <f t="shared" si="6"/>
        <v>Ballinlongig (IRE)</v>
      </c>
      <c r="V60">
        <f t="shared" si="7"/>
        <v>28</v>
      </c>
      <c r="W60">
        <f t="shared" si="8"/>
        <v>28</v>
      </c>
      <c r="X60">
        <f t="shared" si="9"/>
        <v>28</v>
      </c>
      <c r="Y60">
        <f t="shared" si="10"/>
        <v>3</v>
      </c>
      <c r="Z60">
        <f t="shared" si="10"/>
        <v>3</v>
      </c>
      <c r="AA60">
        <f t="shared" si="10"/>
        <v>3</v>
      </c>
      <c r="AB60">
        <f t="shared" si="11"/>
        <v>2</v>
      </c>
      <c r="AC60">
        <f t="shared" si="12"/>
        <v>3</v>
      </c>
      <c r="AD60">
        <f t="shared" si="13"/>
        <v>8</v>
      </c>
      <c r="AE60">
        <f t="shared" si="14"/>
        <v>3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Sometime Soon (IRE)</v>
      </c>
      <c r="C61">
        <f>LARGE(AD$2:AD$20, D61)</f>
        <v>26.75</v>
      </c>
      <c r="D61">
        <v>1</v>
      </c>
      <c r="E61">
        <f>LARGE(AD$2:AD$20, F61)</f>
        <v>25.19</v>
      </c>
      <c r="F61">
        <v>2</v>
      </c>
      <c r="G61">
        <f t="shared" si="16"/>
        <v>5.8317757009345744E-2</v>
      </c>
      <c r="H61">
        <f t="shared" si="17"/>
        <v>3</v>
      </c>
      <c r="J61">
        <v>10</v>
      </c>
      <c r="K61" t="str">
        <f t="shared" si="0"/>
        <v>Notebook (GER)</v>
      </c>
      <c r="L61" t="str">
        <f t="shared" si="0"/>
        <v>No Show Jones (IRE)</v>
      </c>
      <c r="M61" t="str">
        <f t="shared" si="0"/>
        <v>No Show Jones (IRE)</v>
      </c>
      <c r="N61" t="str">
        <f t="shared" si="1"/>
        <v>Notebook (GER)</v>
      </c>
      <c r="O61" t="str">
        <f t="shared" si="2"/>
        <v>No Show Jones (IRE)</v>
      </c>
      <c r="P61" t="str">
        <f t="shared" si="3"/>
        <v>Turbine (IRE)</v>
      </c>
      <c r="Q61" t="str">
        <f t="shared" si="4"/>
        <v>Turbine (IRE)</v>
      </c>
      <c r="R61" t="str">
        <f t="shared" si="5"/>
        <v>Notebook (GER)</v>
      </c>
      <c r="S61" t="str">
        <f t="shared" si="6"/>
        <v>Notebook (GER)</v>
      </c>
      <c r="V61">
        <f t="shared" si="7"/>
        <v>36</v>
      </c>
      <c r="W61">
        <f t="shared" si="8"/>
        <v>36</v>
      </c>
      <c r="X61">
        <f>IF(ISNA(W61),"",W61)</f>
        <v>36</v>
      </c>
      <c r="Y61">
        <f t="shared" si="10"/>
        <v>1</v>
      </c>
      <c r="Z61">
        <f t="shared" si="10"/>
        <v>2</v>
      </c>
      <c r="AA61">
        <f t="shared" si="10"/>
        <v>2</v>
      </c>
      <c r="AB61">
        <f t="shared" si="11"/>
        <v>1</v>
      </c>
      <c r="AC61">
        <f t="shared" si="12"/>
        <v>10</v>
      </c>
      <c r="AD61">
        <f t="shared" si="13"/>
        <v>9</v>
      </c>
      <c r="AE61">
        <f t="shared" si="14"/>
        <v>10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Turbine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1</v>
      </c>
      <c r="Z62">
        <f t="shared" si="10"/>
        <v>2</v>
      </c>
      <c r="AA62">
        <f t="shared" si="10"/>
        <v>2</v>
      </c>
      <c r="AB62">
        <f t="shared" si="11"/>
        <v>1</v>
      </c>
      <c r="AC62" t="e">
        <f t="shared" si="12"/>
        <v>#N/A</v>
      </c>
      <c r="AD62">
        <f t="shared" si="13"/>
        <v>1</v>
      </c>
      <c r="AE62">
        <f t="shared" si="14"/>
        <v>1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Turbine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1</v>
      </c>
      <c r="Z63">
        <f t="shared" si="10"/>
        <v>2</v>
      </c>
      <c r="AA63">
        <f t="shared" si="10"/>
        <v>2</v>
      </c>
      <c r="AB63">
        <f t="shared" si="11"/>
        <v>1</v>
      </c>
      <c r="AC63" t="e">
        <f t="shared" si="12"/>
        <v>#N/A</v>
      </c>
      <c r="AD63">
        <f t="shared" si="13"/>
        <v>1</v>
      </c>
      <c r="AE63">
        <f t="shared" si="14"/>
        <v>1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Turbine (IRE)</v>
      </c>
      <c r="C64">
        <f>INDEX(AF$2:AF$20,MATCH(B64,A$2:A$20,0))</f>
        <v>6</v>
      </c>
      <c r="D64">
        <v>1</v>
      </c>
      <c r="E64">
        <f>SUMIF(B53:B61, B64, G53:G61)</f>
        <v>9.467998926416113E-2</v>
      </c>
      <c r="F64">
        <v>0</v>
      </c>
      <c r="G64" t="str">
        <f>K2</f>
        <v>Casey Cattle Slats Maiden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1</v>
      </c>
      <c r="Z64">
        <f t="shared" si="10"/>
        <v>2</v>
      </c>
      <c r="AA64">
        <f t="shared" si="10"/>
        <v>2</v>
      </c>
      <c r="AB64">
        <f t="shared" si="11"/>
        <v>1</v>
      </c>
      <c r="AC64" t="e">
        <f t="shared" si="12"/>
        <v>#N/A</v>
      </c>
      <c r="AD64">
        <f t="shared" si="13"/>
        <v>1</v>
      </c>
      <c r="AE64">
        <f t="shared" si="14"/>
        <v>1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 </v>
      </c>
      <c r="H65">
        <f>LARGE(G58:G60, 1)</f>
        <v>0.46483233018056752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1</v>
      </c>
      <c r="Z65">
        <f t="shared" si="10"/>
        <v>2</v>
      </c>
      <c r="AA65">
        <f t="shared" si="10"/>
        <v>2</v>
      </c>
      <c r="AB65">
        <f t="shared" si="11"/>
        <v>1</v>
      </c>
      <c r="AC65" t="e">
        <f t="shared" si="12"/>
        <v>#N/A</v>
      </c>
      <c r="AD65">
        <f t="shared" si="13"/>
        <v>1</v>
      </c>
      <c r="AE65">
        <f t="shared" si="14"/>
        <v>1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2</v>
      </c>
      <c r="G66">
        <f>F2</f>
        <v>5996</v>
      </c>
      <c r="H66">
        <f ca="1">LARGE(F53:F55, 1)</f>
        <v>0.15321441669202615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1</v>
      </c>
      <c r="Z66">
        <f t="shared" si="10"/>
        <v>2</v>
      </c>
      <c r="AA66">
        <f t="shared" si="10"/>
        <v>2</v>
      </c>
      <c r="AB66">
        <f t="shared" si="11"/>
        <v>1</v>
      </c>
      <c r="AC66" t="e">
        <f t="shared" si="12"/>
        <v>#N/A</v>
      </c>
      <c r="AD66">
        <f t="shared" si="13"/>
        <v>1</v>
      </c>
      <c r="AE66">
        <f t="shared" si="14"/>
        <v>1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Edelpour (IRE)</v>
      </c>
      <c r="F67">
        <f>IF(H63&lt;11, F66+1, F66)</f>
        <v>3</v>
      </c>
      <c r="G67" t="str">
        <f>G2</f>
        <v>Good</v>
      </c>
      <c r="H67" t="str">
        <f ca="1">INDEX(B53:B55,MATCH(H66,F53:F55,0))</f>
        <v>Edelpour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1</v>
      </c>
      <c r="Z67">
        <f t="shared" si="10"/>
        <v>2</v>
      </c>
      <c r="AA67">
        <f t="shared" si="10"/>
        <v>2</v>
      </c>
      <c r="AB67">
        <f t="shared" si="11"/>
        <v>1</v>
      </c>
      <c r="AC67" t="e">
        <f t="shared" si="12"/>
        <v>#N/A</v>
      </c>
      <c r="AD67">
        <f t="shared" si="13"/>
        <v>1</v>
      </c>
      <c r="AE67">
        <f t="shared" si="14"/>
        <v>1</v>
      </c>
      <c r="AF67" t="e">
        <f t="shared" si="14"/>
        <v>#N/A</v>
      </c>
    </row>
    <row r="68" spans="1:32" hidden="1" outlineLevel="1">
      <c r="A68" t="str">
        <f ca="1">INDEX(B62:B67,MODE(MATCH(B62:B67,B62:B67,0)))</f>
        <v>Turbine (IRE)</v>
      </c>
      <c r="B68" t="str">
        <f ca="1">IF(ISNA(A68), B56, A68)</f>
        <v>Turbine (IRE)</v>
      </c>
      <c r="C68">
        <f ca="1">INDEX(AF$2:AF$20,MATCH(B68,A$2:A$20,0))</f>
        <v>6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1</v>
      </c>
      <c r="Z68">
        <f t="shared" si="10"/>
        <v>2</v>
      </c>
      <c r="AA68">
        <f t="shared" si="10"/>
        <v>2</v>
      </c>
      <c r="AB68">
        <f t="shared" si="11"/>
        <v>1</v>
      </c>
      <c r="AC68" t="e">
        <f t="shared" si="12"/>
        <v>#N/A</v>
      </c>
      <c r="AD68">
        <f t="shared" si="13"/>
        <v>1</v>
      </c>
      <c r="AE68">
        <f t="shared" si="14"/>
        <v>1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Turbine (IRE)</v>
      </c>
      <c r="C69">
        <f ca="1">INDEX(AF$2:AF$20,MATCH(B69,A$2:A$20,0))</f>
        <v>6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1</v>
      </c>
      <c r="Z69">
        <f t="shared" si="10"/>
        <v>2</v>
      </c>
      <c r="AA69">
        <f t="shared" si="10"/>
        <v>2</v>
      </c>
      <c r="AB69">
        <f t="shared" si="11"/>
        <v>1</v>
      </c>
      <c r="AC69" t="e">
        <f t="shared" si="12"/>
        <v>#N/A</v>
      </c>
      <c r="AD69">
        <f t="shared" si="13"/>
        <v>1</v>
      </c>
      <c r="AE69">
        <f t="shared" si="14"/>
        <v>1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Turbine (IRE)</v>
      </c>
      <c r="C70">
        <f ca="1">INDEX(AF$2:AF$20,MATCH(B70,A$2:A$20,0))</f>
        <v>6</v>
      </c>
      <c r="D70">
        <v>1</v>
      </c>
      <c r="E70">
        <f ca="1">SUMIF(B53:B61, B70, G53:G61)</f>
        <v>9.467998926416113E-2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1</v>
      </c>
      <c r="Z70">
        <f t="shared" si="10"/>
        <v>2</v>
      </c>
      <c r="AA70">
        <f t="shared" si="10"/>
        <v>2</v>
      </c>
      <c r="AB70">
        <f t="shared" si="11"/>
        <v>1</v>
      </c>
      <c r="AC70" t="e">
        <f t="shared" si="12"/>
        <v>#N/A</v>
      </c>
      <c r="AD70">
        <f t="shared" si="13"/>
        <v>1</v>
      </c>
      <c r="AE70">
        <f t="shared" si="14"/>
        <v>1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1</v>
      </c>
      <c r="Z71">
        <f t="shared" si="10"/>
        <v>2</v>
      </c>
      <c r="AA71">
        <f t="shared" si="10"/>
        <v>2</v>
      </c>
      <c r="AB71">
        <f t="shared" si="11"/>
        <v>1</v>
      </c>
      <c r="AC71" t="e">
        <f t="shared" si="12"/>
        <v>#N/A</v>
      </c>
      <c r="AD71">
        <f t="shared" si="13"/>
        <v>1</v>
      </c>
      <c r="AE71">
        <f t="shared" si="14"/>
        <v>1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Turbine (IRE)</v>
      </c>
      <c r="C72">
        <f>C53</f>
        <v>267.31150000000002</v>
      </c>
      <c r="D72">
        <f>(1/C72)*(C72-C73)</f>
        <v>4.2450848541869791E-2</v>
      </c>
      <c r="E72">
        <f>H53</f>
        <v>6</v>
      </c>
      <c r="F72">
        <f>(E72*10)-10</f>
        <v>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1</v>
      </c>
      <c r="Z72">
        <f t="shared" si="10"/>
        <v>2</v>
      </c>
      <c r="AA72">
        <f t="shared" si="10"/>
        <v>2</v>
      </c>
      <c r="AB72">
        <f t="shared" si="11"/>
        <v>1</v>
      </c>
      <c r="AC72" t="e">
        <f t="shared" si="12"/>
        <v>#N/A</v>
      </c>
      <c r="AD72">
        <f t="shared" si="13"/>
        <v>1</v>
      </c>
      <c r="AE72">
        <f t="shared" si="14"/>
        <v>1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Reaver (IRE)</v>
      </c>
      <c r="C73">
        <f t="shared" si="19"/>
        <v>255.9639</v>
      </c>
      <c r="D73">
        <f>(1/C73)*(C73-C74)</f>
        <v>7.6310761009658029E-2</v>
      </c>
      <c r="E73">
        <f t="shared" ref="E73:E74" si="20">H54</f>
        <v>6</v>
      </c>
      <c r="F73">
        <f>(E73*10)-10</f>
        <v>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1</v>
      </c>
      <c r="Z73">
        <f t="shared" si="10"/>
        <v>2</v>
      </c>
      <c r="AA73">
        <f t="shared" si="10"/>
        <v>2</v>
      </c>
      <c r="AB73">
        <f t="shared" si="11"/>
        <v>1</v>
      </c>
      <c r="AC73" t="e">
        <f t="shared" si="12"/>
        <v>#N/A</v>
      </c>
      <c r="AD73">
        <f t="shared" si="13"/>
        <v>1</v>
      </c>
      <c r="AE73">
        <f t="shared" si="14"/>
        <v>1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Edelpour (IRE)</v>
      </c>
      <c r="C74">
        <f t="shared" si="19"/>
        <v>236.43109999999999</v>
      </c>
      <c r="E74">
        <f t="shared" si="20"/>
        <v>2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1</v>
      </c>
      <c r="Z74">
        <f t="shared" si="10"/>
        <v>2</v>
      </c>
      <c r="AA74">
        <f t="shared" si="10"/>
        <v>2</v>
      </c>
      <c r="AB74">
        <f t="shared" si="11"/>
        <v>1</v>
      </c>
      <c r="AC74" t="e">
        <f t="shared" si="12"/>
        <v>#N/A</v>
      </c>
      <c r="AD74">
        <f t="shared" si="13"/>
        <v>1</v>
      </c>
      <c r="AE74">
        <f t="shared" si="14"/>
        <v>1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1</v>
      </c>
      <c r="Z75">
        <f t="shared" si="10"/>
        <v>2</v>
      </c>
      <c r="AA75">
        <f t="shared" si="10"/>
        <v>2</v>
      </c>
      <c r="AB75">
        <f t="shared" si="11"/>
        <v>1</v>
      </c>
      <c r="AC75" t="e">
        <f t="shared" si="12"/>
        <v>#N/A</v>
      </c>
      <c r="AD75">
        <f t="shared" si="13"/>
        <v>1</v>
      </c>
      <c r="AE75">
        <f t="shared" si="14"/>
        <v>1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1</v>
      </c>
      <c r="Z76">
        <f t="shared" si="10"/>
        <v>2</v>
      </c>
      <c r="AA76">
        <f t="shared" si="10"/>
        <v>2</v>
      </c>
      <c r="AB76">
        <f t="shared" si="11"/>
        <v>1</v>
      </c>
      <c r="AC76" t="e">
        <f t="shared" si="12"/>
        <v>#N/A</v>
      </c>
      <c r="AD76">
        <f t="shared" si="13"/>
        <v>1</v>
      </c>
      <c r="AE76">
        <f t="shared" si="14"/>
        <v>1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</v>
      </c>
      <c r="C77">
        <f>SMALL(AF2:AF50, 1)</f>
        <v>2</v>
      </c>
      <c r="D77" t="str">
        <f>IF(G77&lt;=3, "YES", "NO")</f>
        <v>YES</v>
      </c>
      <c r="E77">
        <f>IF(C77=0,SMALL(AF2:AF49,2), C77)</f>
        <v>2</v>
      </c>
      <c r="F77">
        <f>IF(E77=0, SMALL(AF2:AF49, 3), E77)</f>
        <v>2</v>
      </c>
      <c r="G77">
        <f>IF(F77=0, SMALL(AF2:AF49, 4), F77)</f>
        <v>2</v>
      </c>
      <c r="H77" t="str">
        <f>INDEX(A2:A50, MATCH(G77, AF2:AF50, 0))</f>
        <v>Edelpour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1</v>
      </c>
      <c r="Z77">
        <f t="shared" si="10"/>
        <v>2</v>
      </c>
      <c r="AA77">
        <f t="shared" si="10"/>
        <v>2</v>
      </c>
      <c r="AB77">
        <f t="shared" si="11"/>
        <v>1</v>
      </c>
      <c r="AC77" t="e">
        <f t="shared" si="12"/>
        <v>#N/A</v>
      </c>
      <c r="AD77">
        <f t="shared" si="13"/>
        <v>1</v>
      </c>
      <c r="AE77">
        <f t="shared" si="14"/>
        <v>1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236.43109999999999</v>
      </c>
      <c r="C78">
        <f>(B79-B78)+0.01</f>
        <v>30.890400000000039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1</v>
      </c>
      <c r="Z78">
        <f t="shared" si="10"/>
        <v>2</v>
      </c>
      <c r="AA78">
        <f t="shared" si="10"/>
        <v>2</v>
      </c>
      <c r="AB78">
        <f t="shared" si="11"/>
        <v>1</v>
      </c>
      <c r="AC78" t="e">
        <f t="shared" si="12"/>
        <v>#N/A</v>
      </c>
      <c r="AD78">
        <f t="shared" si="13"/>
        <v>1</v>
      </c>
      <c r="AE78">
        <f t="shared" si="14"/>
        <v>1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267.31150000000002</v>
      </c>
      <c r="C79">
        <f>C78/B79</f>
        <v>0.11555956253285038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Edelpour (IRE) is highly rated.</v>
      </c>
      <c r="H79" t="str">
        <f>INDEX(A2:A50, MATCH(B79, AE2:AE50, 0))</f>
        <v>Turbine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1</v>
      </c>
      <c r="Z79">
        <f t="shared" si="10"/>
        <v>2</v>
      </c>
      <c r="AA79">
        <f t="shared" si="10"/>
        <v>2</v>
      </c>
      <c r="AB79">
        <f t="shared" si="11"/>
        <v>1</v>
      </c>
      <c r="AC79" t="e">
        <f t="shared" si="12"/>
        <v>#N/A</v>
      </c>
      <c r="AD79">
        <f t="shared" si="13"/>
        <v>1</v>
      </c>
      <c r="AE79">
        <f t="shared" si="14"/>
        <v>1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25.631399999999999</v>
      </c>
      <c r="C80">
        <f>(B81-B80)+0.01</f>
        <v>0.01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1</v>
      </c>
      <c r="Z80">
        <f t="shared" si="10"/>
        <v>2</v>
      </c>
      <c r="AA80">
        <f t="shared" si="10"/>
        <v>2</v>
      </c>
      <c r="AB80">
        <f t="shared" si="11"/>
        <v>1</v>
      </c>
      <c r="AC80" t="e">
        <f t="shared" si="12"/>
        <v>#N/A</v>
      </c>
      <c r="AD80">
        <f t="shared" si="13"/>
        <v>1</v>
      </c>
      <c r="AE80">
        <f t="shared" si="14"/>
        <v>1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25.631399999999999</v>
      </c>
      <c r="C81">
        <f>C80/B81</f>
        <v>3.9014646098145246E-4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Notebook (GER)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Wexford</v>
      </c>
    </row>
    <row r="82" spans="1:19" hidden="1" outlineLevel="1">
      <c r="A82" t="s">
        <v>110</v>
      </c>
      <c r="B82">
        <f>INDEX(M2:M49, MATCH(H77, A2:A49, 0))</f>
        <v>74.871499999999997</v>
      </c>
      <c r="C82">
        <f>(B83-B82)+0.01</f>
        <v>21.498500000000003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96.36</v>
      </c>
      <c r="C83">
        <f>C82/B83</f>
        <v>0.22310606060606064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Notebook (GER) is 22.31% ahead of the lay selection Edelpour (IRE). </v>
      </c>
      <c r="H83" t="str">
        <f>INDEX(A2:A50,MATCH(B83,INDEX(M2:M50,0)))</f>
        <v>Notebook (GER)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1.4358</v>
      </c>
      <c r="C84">
        <f>(B85-B84)+0.01</f>
        <v>2.6446999999999998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4.0705</v>
      </c>
      <c r="C85">
        <f>C84/B85</f>
        <v>0.64972362117675952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Notebook (GER)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25.19</v>
      </c>
      <c r="C86">
        <f>(B87-B86)+0.01</f>
        <v>1.5699999999999987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26.75</v>
      </c>
      <c r="C87">
        <f>C86/B87</f>
        <v>5.8691588785046683E-2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Sometime Soon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0.4672</v>
      </c>
      <c r="C88">
        <f>B89-B88</f>
        <v>2.2174999999999998</v>
      </c>
      <c r="H88" t="str">
        <f>INDEX(X2:X50, MATCH(B88, Y2:Y50, 0))</f>
        <v>Meyler, 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2.6846999999999999</v>
      </c>
      <c r="C89">
        <f>C88/B89</f>
        <v>0.82597683167579239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Blackmore, Miss Rachel is 82.6% ahead of Meyler, D. </v>
      </c>
      <c r="H89" t="str">
        <f>INDEX(X2:X50, MATCH(B89, Y2:Y50, 0))</f>
        <v>Blackmore, Miss Rachel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53.267899999999997</v>
      </c>
      <c r="C90">
        <f>(B91-B90)+0.01</f>
        <v>11.351000000000008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64.608900000000006</v>
      </c>
      <c r="C91">
        <f>(C90+0.01)/(B91+0.01)</f>
        <v>0.17581543480313044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Reaver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6.6699999999999995E-2</v>
      </c>
    </row>
    <row r="96" spans="1:19" hidden="1" outlineLevel="1">
      <c r="A96" t="s">
        <v>70</v>
      </c>
      <c r="B96">
        <f>INDEX(Sheet1!H:H, MATCH($A$51, Sheet1!$A:$A,0))</f>
        <v>6.6699999999999995E-2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0.1333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</v>
      </c>
      <c r="C98" t="b">
        <f>IF(AND($B$94&gt;15,B98&gt;0.25),B57)</f>
        <v>0</v>
      </c>
      <c r="D98">
        <f t="shared" si="22"/>
        <v>5</v>
      </c>
      <c r="E98">
        <f t="shared" si="23"/>
        <v>2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0.1333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3" width="20.85546875" bestFit="1" customWidth="1"/>
    <col min="4" max="5" width="12" bestFit="1" customWidth="1"/>
    <col min="6" max="6" width="20.85546875" bestFit="1" customWidth="1"/>
    <col min="7" max="7" width="255.7109375" bestFit="1" customWidth="1"/>
    <col min="8" max="8" width="20.85546875" bestFit="1" customWidth="1"/>
    <col min="9" max="9" width="13.42578125" bestFit="1" customWidth="1"/>
    <col min="10" max="10" width="16.28515625" bestFit="1" customWidth="1"/>
    <col min="11" max="11" width="42.5703125" bestFit="1" customWidth="1"/>
    <col min="12" max="19" width="20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.42578125" bestFit="1" customWidth="1"/>
    <col min="25" max="25" width="14.42578125" bestFit="1" customWidth="1"/>
    <col min="26" max="26" width="15.28515625" bestFit="1" customWidth="1"/>
    <col min="27" max="27" width="15" bestFit="1" customWidth="1"/>
    <col min="28" max="28" width="16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517</v>
      </c>
      <c r="B2" s="1">
        <v>0.56597222222222221</v>
      </c>
      <c r="C2" t="s">
        <v>213</v>
      </c>
      <c r="D2" t="s">
        <v>374</v>
      </c>
      <c r="E2" t="s">
        <v>330</v>
      </c>
      <c r="F2">
        <v>5198</v>
      </c>
      <c r="G2" t="s">
        <v>375</v>
      </c>
      <c r="H2" t="s">
        <v>231</v>
      </c>
      <c r="I2" t="s">
        <v>232</v>
      </c>
      <c r="J2" t="s">
        <v>331</v>
      </c>
      <c r="K2" t="s">
        <v>516</v>
      </c>
      <c r="L2">
        <v>6</v>
      </c>
      <c r="M2">
        <v>110.583</v>
      </c>
      <c r="N2">
        <v>46.365299999999998</v>
      </c>
      <c r="O2">
        <v>21.375599999999999</v>
      </c>
      <c r="P2">
        <v>7.9836</v>
      </c>
      <c r="Q2">
        <v>6.6571999999999996</v>
      </c>
      <c r="R2">
        <v>3.4853000000000001</v>
      </c>
      <c r="S2">
        <v>3.4079000000000002</v>
      </c>
      <c r="T2">
        <v>1.8053999999999999</v>
      </c>
      <c r="U2">
        <v>1.8142</v>
      </c>
      <c r="V2">
        <v>1.224</v>
      </c>
      <c r="W2">
        <v>8.3550000000000004</v>
      </c>
      <c r="X2" t="s">
        <v>518</v>
      </c>
      <c r="Y2">
        <v>2.927</v>
      </c>
      <c r="Z2" t="s">
        <v>519</v>
      </c>
      <c r="AA2">
        <v>2.2467000000000001</v>
      </c>
      <c r="AB2" t="s">
        <v>520</v>
      </c>
      <c r="AC2">
        <v>5.7817999999999996</v>
      </c>
      <c r="AD2">
        <v>43.555300000000003</v>
      </c>
      <c r="AE2" s="23">
        <v>267.56740000000002</v>
      </c>
      <c r="AF2">
        <v>6</v>
      </c>
      <c r="AG2">
        <v>112</v>
      </c>
    </row>
    <row r="3" spans="1:33">
      <c r="A3" t="s">
        <v>522</v>
      </c>
      <c r="B3" s="1">
        <v>0.56597222222222221</v>
      </c>
      <c r="C3" t="s">
        <v>213</v>
      </c>
      <c r="D3" t="s">
        <v>374</v>
      </c>
      <c r="E3" t="s">
        <v>330</v>
      </c>
      <c r="F3">
        <v>5198</v>
      </c>
      <c r="G3" t="s">
        <v>375</v>
      </c>
      <c r="H3" t="s">
        <v>231</v>
      </c>
      <c r="I3" t="s">
        <v>232</v>
      </c>
      <c r="J3" t="s">
        <v>331</v>
      </c>
      <c r="K3" t="s">
        <v>516</v>
      </c>
      <c r="L3">
        <v>5</v>
      </c>
      <c r="M3">
        <v>87.614999999999995</v>
      </c>
      <c r="N3">
        <v>46.230499999999999</v>
      </c>
      <c r="O3">
        <v>23.980699999999999</v>
      </c>
      <c r="P3">
        <v>6.7394999999999996</v>
      </c>
      <c r="Q3">
        <v>4.0228999999999999</v>
      </c>
      <c r="R3">
        <v>0</v>
      </c>
      <c r="S3">
        <v>0</v>
      </c>
      <c r="T3">
        <v>0</v>
      </c>
      <c r="U3">
        <v>0</v>
      </c>
      <c r="V3">
        <v>0</v>
      </c>
      <c r="W3">
        <v>19.654299999999999</v>
      </c>
      <c r="X3" t="s">
        <v>523</v>
      </c>
      <c r="Y3">
        <v>2.6937000000000002</v>
      </c>
      <c r="Z3" t="s">
        <v>524</v>
      </c>
      <c r="AA3">
        <v>3.3401999999999998</v>
      </c>
      <c r="AB3" t="s">
        <v>259</v>
      </c>
      <c r="AC3">
        <v>1.8544</v>
      </c>
      <c r="AD3">
        <v>11</v>
      </c>
      <c r="AE3">
        <v>219.6814</v>
      </c>
      <c r="AF3">
        <v>1.38</v>
      </c>
      <c r="AG3">
        <v>117</v>
      </c>
    </row>
    <row r="4" spans="1:33">
      <c r="A4" t="s">
        <v>525</v>
      </c>
      <c r="B4" s="1">
        <v>0.56597222222222221</v>
      </c>
      <c r="C4" t="s">
        <v>213</v>
      </c>
      <c r="D4" t="s">
        <v>374</v>
      </c>
      <c r="E4" t="s">
        <v>330</v>
      </c>
      <c r="F4">
        <v>5198</v>
      </c>
      <c r="G4" t="s">
        <v>375</v>
      </c>
      <c r="H4" t="s">
        <v>231</v>
      </c>
      <c r="I4" t="s">
        <v>232</v>
      </c>
      <c r="J4" t="s">
        <v>331</v>
      </c>
      <c r="K4" t="s">
        <v>516</v>
      </c>
      <c r="L4">
        <v>5</v>
      </c>
      <c r="M4">
        <v>48.441699999999997</v>
      </c>
      <c r="N4">
        <v>70.413399999999996</v>
      </c>
      <c r="O4">
        <v>16.4268</v>
      </c>
      <c r="P4">
        <v>4.6157000000000004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8.7220999999999993</v>
      </c>
      <c r="X4" t="s">
        <v>398</v>
      </c>
      <c r="Y4">
        <v>3.9847999999999999</v>
      </c>
      <c r="Z4" t="s">
        <v>399</v>
      </c>
      <c r="AA4">
        <v>4.0312000000000001</v>
      </c>
      <c r="AB4" t="s">
        <v>526</v>
      </c>
      <c r="AC4">
        <v>1.5379</v>
      </c>
      <c r="AD4">
        <v>43</v>
      </c>
      <c r="AE4">
        <v>217.10830000000001</v>
      </c>
      <c r="AF4">
        <v>1.1000000000000001</v>
      </c>
      <c r="AG4">
        <v>125</v>
      </c>
    </row>
    <row r="5" spans="1:33">
      <c r="A5" t="s">
        <v>527</v>
      </c>
      <c r="B5" s="1">
        <v>0.56597222222222221</v>
      </c>
      <c r="C5" t="s">
        <v>213</v>
      </c>
      <c r="D5" t="s">
        <v>374</v>
      </c>
      <c r="E5" t="s">
        <v>330</v>
      </c>
      <c r="F5">
        <v>5198</v>
      </c>
      <c r="G5" t="s">
        <v>375</v>
      </c>
      <c r="H5" t="s">
        <v>231</v>
      </c>
      <c r="I5" t="s">
        <v>232</v>
      </c>
      <c r="J5" t="s">
        <v>331</v>
      </c>
      <c r="K5" t="s">
        <v>516</v>
      </c>
      <c r="L5">
        <v>4</v>
      </c>
      <c r="M5">
        <v>28.324100000000001</v>
      </c>
      <c r="N5">
        <v>29.480899999999998</v>
      </c>
      <c r="O5">
        <v>8.7090999999999994</v>
      </c>
      <c r="P5">
        <v>4.391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528</v>
      </c>
      <c r="Y5">
        <v>2.6597</v>
      </c>
      <c r="Z5" t="s">
        <v>529</v>
      </c>
      <c r="AA5">
        <v>0.3664</v>
      </c>
      <c r="AB5" t="s">
        <v>336</v>
      </c>
      <c r="AC5">
        <v>2.0950000000000002</v>
      </c>
      <c r="AD5">
        <v>1.8</v>
      </c>
      <c r="AE5">
        <v>86.717100000000002</v>
      </c>
      <c r="AF5">
        <v>20</v>
      </c>
      <c r="AG5">
        <v>0</v>
      </c>
    </row>
    <row r="51" spans="1:33" hidden="1" outlineLevel="1">
      <c r="A51" t="str">
        <f>C2</f>
        <v>Wincanton</v>
      </c>
      <c r="B51">
        <f>B2</f>
        <v>0.56597222222222221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Full (FR)</v>
      </c>
      <c r="L52" t="str">
        <f t="shared" si="0"/>
        <v>Stradivarius Davis (FR)</v>
      </c>
      <c r="M52" t="str">
        <f t="shared" si="0"/>
        <v>Pontresina (IRE)</v>
      </c>
      <c r="N52" t="str">
        <f t="shared" ref="N52:N91" si="1">INDEX($A$2:$A$20,(MATCH(LARGE(W$2:W$20,$J52),W$2:W$20,0)))</f>
        <v>Pontresina (IRE)</v>
      </c>
      <c r="O52" t="str">
        <f t="shared" ref="O52:O91" si="2">INDEX($A$2:$A$20,(MATCH(LARGE(AA$2:AA$20,$J52),AA$2:AA$20,0)))</f>
        <v>Stradivarius Davis (FR)</v>
      </c>
      <c r="P52" t="str">
        <f t="shared" ref="P52:P91" si="3">INDEX($A$2:$A$20,(MATCH(LARGE(Y$2:Y$20,$J52),Y$2:Y$20,0)))</f>
        <v>Stradivarius Davis (FR)</v>
      </c>
      <c r="Q52" t="str">
        <f t="shared" ref="Q52:Q91" si="4">INDEX($A$2:$A$20,(MATCH(LARGE(Y$2:Y$20,$J52),Y$2:Y$20,0)))</f>
        <v>Stradivarius Davis (FR)</v>
      </c>
      <c r="R52" t="str">
        <f t="shared" ref="R52:R91" si="5">INDEX($A$2:$A$20,(MATCH(LARGE(AD$2:AD$20,$J52),AD$2:AD$20,0)))</f>
        <v>Full (FR)</v>
      </c>
      <c r="S52" t="str">
        <f t="shared" ref="S52:S80" si="6">A2</f>
        <v>Full (FR)</v>
      </c>
      <c r="V52">
        <f t="shared" ref="V52:V80" si="7">SUM(Y52:AF52)</f>
        <v>25</v>
      </c>
      <c r="W52">
        <f t="shared" ref="W52:W80" si="8">V52-AG2</f>
        <v>-87</v>
      </c>
      <c r="X52">
        <f t="shared" ref="X52:X60" si="9">IF(ISNA(W52),"",W52)</f>
        <v>-87</v>
      </c>
      <c r="Y52">
        <f t="shared" ref="Y52:AA80" si="10">(($H$63+1)-(RANK(M2,M$2:M$30)))</f>
        <v>4</v>
      </c>
      <c r="Z52">
        <f t="shared" si="10"/>
        <v>3</v>
      </c>
      <c r="AA52">
        <f t="shared" si="10"/>
        <v>3</v>
      </c>
      <c r="AB52">
        <f t="shared" ref="AB52:AB80" si="11">(($H$63+1)-(RANK(W2,W$2:W$30)))</f>
        <v>2</v>
      </c>
      <c r="AC52">
        <f t="shared" ref="AC52:AC80" si="12">(($H$63+1)-(RANK(Y2,Y$2:Y$30)))</f>
        <v>3</v>
      </c>
      <c r="AD52">
        <f t="shared" ref="AD52:AD80" si="13">(($H$63+1)-(RANK(AA2,AA$2:AA$30)))</f>
        <v>2</v>
      </c>
      <c r="AE52">
        <f t="shared" ref="AE52:AF80" si="14">(($H$63+1)-(RANK(AC2,AC$2:AC$30)))</f>
        <v>4</v>
      </c>
      <c r="AF52">
        <f t="shared" si="14"/>
        <v>4</v>
      </c>
      <c r="AG52" t="str">
        <f>INDEX(S52:S92, MATCH(LARGE(X52:X92, 1),X52:X92, 0))</f>
        <v>Midnight Midge</v>
      </c>
    </row>
    <row r="53" spans="1:33" hidden="1" outlineLevel="1">
      <c r="A53" t="s">
        <v>43</v>
      </c>
      <c r="B53" t="str">
        <f>A2</f>
        <v>Full (FR)</v>
      </c>
      <c r="C53">
        <f>AE2</f>
        <v>267.56740000000002</v>
      </c>
      <c r="D53">
        <f>AG2</f>
        <v>112</v>
      </c>
      <c r="E53">
        <f>C53-D53</f>
        <v>155.56740000000002</v>
      </c>
      <c r="F53">
        <f>SUMIF(B53:B61, B53, G53:G61)</f>
        <v>1.0370725878958644</v>
      </c>
      <c r="G53">
        <f>(1/C53)*(C53-C54)</f>
        <v>0.17896799086884282</v>
      </c>
      <c r="H53">
        <f>AF2</f>
        <v>6</v>
      </c>
      <c r="J53">
        <v>2</v>
      </c>
      <c r="K53" t="str">
        <f t="shared" si="0"/>
        <v>Pontresina (IRE)</v>
      </c>
      <c r="L53" t="str">
        <f t="shared" si="0"/>
        <v>Full (FR)</v>
      </c>
      <c r="M53" t="str">
        <f t="shared" si="0"/>
        <v>Full (FR)</v>
      </c>
      <c r="N53" t="str">
        <f t="shared" si="1"/>
        <v>Stradivarius Davis (FR)</v>
      </c>
      <c r="O53" t="str">
        <f t="shared" si="2"/>
        <v>Pontresina (IRE)</v>
      </c>
      <c r="P53" t="str">
        <f t="shared" si="3"/>
        <v>Full (FR)</v>
      </c>
      <c r="Q53" t="str">
        <f t="shared" si="4"/>
        <v>Full (FR)</v>
      </c>
      <c r="R53" t="str">
        <f t="shared" si="5"/>
        <v>Stradivarius Davis (FR)</v>
      </c>
      <c r="S53" t="str">
        <f t="shared" si="6"/>
        <v>Pontresina (IRE)</v>
      </c>
      <c r="V53">
        <f t="shared" si="7"/>
        <v>22</v>
      </c>
      <c r="W53">
        <f t="shared" si="8"/>
        <v>-95</v>
      </c>
      <c r="X53">
        <f t="shared" si="9"/>
        <v>-95</v>
      </c>
      <c r="Y53">
        <f t="shared" si="10"/>
        <v>3</v>
      </c>
      <c r="Z53">
        <f t="shared" si="10"/>
        <v>2</v>
      </c>
      <c r="AA53">
        <f t="shared" si="10"/>
        <v>4</v>
      </c>
      <c r="AB53">
        <f t="shared" si="11"/>
        <v>4</v>
      </c>
      <c r="AC53">
        <f t="shared" si="12"/>
        <v>2</v>
      </c>
      <c r="AD53">
        <f t="shared" si="13"/>
        <v>3</v>
      </c>
      <c r="AE53">
        <f t="shared" si="14"/>
        <v>2</v>
      </c>
      <c r="AF53">
        <f t="shared" si="14"/>
        <v>2</v>
      </c>
    </row>
    <row r="54" spans="1:33" hidden="1" outlineLevel="1">
      <c r="A54" t="s">
        <v>44</v>
      </c>
      <c r="B54" t="str">
        <f>A3</f>
        <v>Pontresina (IRE)</v>
      </c>
      <c r="C54">
        <f>AE3</f>
        <v>219.6814</v>
      </c>
      <c r="D54">
        <f>AG3</f>
        <v>117</v>
      </c>
      <c r="E54">
        <f t="shared" ref="E54:E55" si="15">C54-D54</f>
        <v>102.6814</v>
      </c>
      <c r="F54">
        <f ca="1">SUMIF(B53:B64, B54, G53:G61)</f>
        <v>0.55622433767674251</v>
      </c>
      <c r="H54">
        <f>AF3</f>
        <v>1.38</v>
      </c>
      <c r="J54">
        <v>3</v>
      </c>
      <c r="K54" t="str">
        <f t="shared" si="0"/>
        <v>Stradivarius Davis (FR)</v>
      </c>
      <c r="L54" t="str">
        <f t="shared" si="0"/>
        <v>Pontresina (IRE)</v>
      </c>
      <c r="M54" t="str">
        <f t="shared" si="0"/>
        <v>Stradivarius Davis (FR)</v>
      </c>
      <c r="N54" t="str">
        <f t="shared" si="1"/>
        <v>Full (FR)</v>
      </c>
      <c r="O54" t="str">
        <f t="shared" si="2"/>
        <v>Full (FR)</v>
      </c>
      <c r="P54" t="str">
        <f t="shared" si="3"/>
        <v>Pontresina (IRE)</v>
      </c>
      <c r="Q54" t="str">
        <f t="shared" si="4"/>
        <v>Pontresina (IRE)</v>
      </c>
      <c r="R54" t="str">
        <f t="shared" si="5"/>
        <v>Pontresina (IRE)</v>
      </c>
      <c r="S54" t="str">
        <f t="shared" si="6"/>
        <v>Stradivarius Davis (FR)</v>
      </c>
      <c r="V54">
        <f t="shared" si="7"/>
        <v>23</v>
      </c>
      <c r="W54">
        <f t="shared" si="8"/>
        <v>-102</v>
      </c>
      <c r="X54">
        <f t="shared" si="9"/>
        <v>-102</v>
      </c>
      <c r="Y54">
        <f t="shared" si="10"/>
        <v>2</v>
      </c>
      <c r="Z54">
        <f t="shared" si="10"/>
        <v>4</v>
      </c>
      <c r="AA54">
        <f t="shared" si="10"/>
        <v>2</v>
      </c>
      <c r="AB54">
        <f t="shared" si="11"/>
        <v>3</v>
      </c>
      <c r="AC54">
        <f t="shared" si="12"/>
        <v>4</v>
      </c>
      <c r="AD54">
        <f t="shared" si="13"/>
        <v>4</v>
      </c>
      <c r="AE54">
        <f t="shared" si="14"/>
        <v>1</v>
      </c>
      <c r="AF54">
        <f t="shared" si="14"/>
        <v>3</v>
      </c>
    </row>
    <row r="55" spans="1:33" hidden="1" outlineLevel="1">
      <c r="A55" t="s">
        <v>45</v>
      </c>
      <c r="B55" t="str">
        <f>A4</f>
        <v>Stradivarius Davis (FR)</v>
      </c>
      <c r="C55">
        <f>AE4</f>
        <v>217.10830000000001</v>
      </c>
      <c r="D55">
        <f>AG4</f>
        <v>125</v>
      </c>
      <c r="E55">
        <f t="shared" si="15"/>
        <v>92.108300000000014</v>
      </c>
      <c r="F55">
        <f ca="1">SUMIF(B53:B64, B55, G53:G61)</f>
        <v>0.43687172198988028</v>
      </c>
      <c r="H55">
        <f>AF4</f>
        <v>1.1000000000000001</v>
      </c>
      <c r="J55">
        <v>4</v>
      </c>
      <c r="K55" t="str">
        <f t="shared" si="0"/>
        <v>Midnight Midge</v>
      </c>
      <c r="L55" t="str">
        <f t="shared" si="0"/>
        <v>Midnight Midge</v>
      </c>
      <c r="M55" t="str">
        <f t="shared" si="0"/>
        <v>Midnight Midge</v>
      </c>
      <c r="N55" t="str">
        <f t="shared" si="1"/>
        <v>Midnight Midge</v>
      </c>
      <c r="O55" t="str">
        <f t="shared" si="2"/>
        <v>Midnight Midge</v>
      </c>
      <c r="P55" t="str">
        <f t="shared" si="3"/>
        <v>Midnight Midge</v>
      </c>
      <c r="Q55" t="str">
        <f t="shared" si="4"/>
        <v>Midnight Midge</v>
      </c>
      <c r="R55" t="str">
        <f t="shared" si="5"/>
        <v>Midnight Midge</v>
      </c>
      <c r="S55" t="str">
        <f t="shared" si="6"/>
        <v>Midnight Midge</v>
      </c>
      <c r="V55">
        <f t="shared" si="7"/>
        <v>10</v>
      </c>
      <c r="W55">
        <f t="shared" si="8"/>
        <v>10</v>
      </c>
      <c r="X55">
        <f t="shared" si="9"/>
        <v>10</v>
      </c>
      <c r="Y55">
        <f t="shared" si="10"/>
        <v>1</v>
      </c>
      <c r="Z55">
        <f t="shared" si="10"/>
        <v>1</v>
      </c>
      <c r="AA55">
        <f t="shared" si="10"/>
        <v>1</v>
      </c>
      <c r="AB55">
        <f t="shared" si="11"/>
        <v>1</v>
      </c>
      <c r="AC55">
        <f t="shared" si="12"/>
        <v>1</v>
      </c>
      <c r="AD55">
        <f t="shared" si="13"/>
        <v>1</v>
      </c>
      <c r="AE55">
        <f t="shared" si="14"/>
        <v>3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Full (FR)</v>
      </c>
      <c r="C56">
        <f>LARGE(M$2:M$20, D56)</f>
        <v>110.583</v>
      </c>
      <c r="D56">
        <v>1</v>
      </c>
      <c r="E56">
        <f>LARGE(M$2:M$20, F56)</f>
        <v>87.614999999999995</v>
      </c>
      <c r="F56">
        <v>2</v>
      </c>
      <c r="G56">
        <f t="shared" ref="G56:G61" si="16">IF(C56&gt;0, (1/C56)*(C56-E56), 0.1)</f>
        <v>0.20769919427036709</v>
      </c>
      <c r="H56">
        <f t="shared" ref="H56:H61" si="17">INDEX(AF$2:AF$20,MATCH(B56,A$2:A$20,0))</f>
        <v>6</v>
      </c>
      <c r="J56">
        <v>5</v>
      </c>
      <c r="K56" t="e">
        <f t="shared" si="0"/>
        <v>#NUM!</v>
      </c>
      <c r="L56" t="e">
        <f t="shared" si="0"/>
        <v>#NUM!</v>
      </c>
      <c r="M56" t="e">
        <f t="shared" si="0"/>
        <v>#NUM!</v>
      </c>
      <c r="N56" t="e">
        <f t="shared" si="1"/>
        <v>#NUM!</v>
      </c>
      <c r="O56" t="e">
        <f t="shared" si="2"/>
        <v>#NUM!</v>
      </c>
      <c r="P56" t="e">
        <f t="shared" si="3"/>
        <v>#NUM!</v>
      </c>
      <c r="Q56" t="e">
        <f t="shared" si="4"/>
        <v>#NUM!</v>
      </c>
      <c r="R56" t="e">
        <f t="shared" si="5"/>
        <v>#NUM!</v>
      </c>
      <c r="S56">
        <f t="shared" si="6"/>
        <v>0</v>
      </c>
      <c r="V56" t="e">
        <f t="shared" si="7"/>
        <v>#N/A</v>
      </c>
      <c r="W56" t="e">
        <f t="shared" si="8"/>
        <v>#N/A</v>
      </c>
      <c r="X56" t="str">
        <f t="shared" si="9"/>
        <v/>
      </c>
      <c r="Y56" t="e">
        <f t="shared" si="10"/>
        <v>#N/A</v>
      </c>
      <c r="Z56" t="e">
        <f t="shared" si="10"/>
        <v>#N/A</v>
      </c>
      <c r="AA56" t="e">
        <f t="shared" si="10"/>
        <v>#N/A</v>
      </c>
      <c r="AB56">
        <f t="shared" si="11"/>
        <v>1</v>
      </c>
      <c r="AC56" t="e">
        <f t="shared" si="12"/>
        <v>#N/A</v>
      </c>
      <c r="AD56" t="e">
        <f t="shared" si="13"/>
        <v>#N/A</v>
      </c>
      <c r="AE56" t="e">
        <f t="shared" si="14"/>
        <v>#N/A</v>
      </c>
      <c r="AF56" t="e">
        <f t="shared" si="14"/>
        <v>#N/A</v>
      </c>
    </row>
    <row r="57" spans="1:33" hidden="1" outlineLevel="1">
      <c r="A57" t="s">
        <v>25</v>
      </c>
      <c r="B57" t="str">
        <f>INDEX(A$2:A$20,MATCH(C57,W$2:W$20,0))</f>
        <v>Pontresina (IRE)</v>
      </c>
      <c r="C57">
        <f>LARGE(W$2:W$20, D57)</f>
        <v>19.654299999999999</v>
      </c>
      <c r="D57">
        <v>1</v>
      </c>
      <c r="E57">
        <f>LARGE(W$2:W$20, F57)</f>
        <v>8.7220999999999993</v>
      </c>
      <c r="F57">
        <v>2</v>
      </c>
      <c r="G57">
        <f t="shared" si="16"/>
        <v>0.55622433767674251</v>
      </c>
      <c r="H57">
        <f t="shared" si="17"/>
        <v>1.38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 t="e">
        <f t="shared" si="10"/>
        <v>#N/A</v>
      </c>
      <c r="AB57">
        <f t="shared" si="11"/>
        <v>1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Stradivarius Davis (FR)</v>
      </c>
      <c r="C58">
        <f>LARGE(AA$2:AA$20, D58)</f>
        <v>4.0312000000000001</v>
      </c>
      <c r="D58">
        <v>1</v>
      </c>
      <c r="E58">
        <f>LARGE(AA$2:AA$20, F58)</f>
        <v>3.3401999999999998</v>
      </c>
      <c r="F58">
        <v>2</v>
      </c>
      <c r="G58">
        <f t="shared" si="16"/>
        <v>0.17141297876562817</v>
      </c>
      <c r="H58">
        <f t="shared" si="17"/>
        <v>1.1000000000000001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>
        <f t="shared" si="11"/>
        <v>1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Full (FR)</v>
      </c>
      <c r="C59">
        <f>LARGE(AC$2:AC$20, D59)</f>
        <v>5.7817999999999996</v>
      </c>
      <c r="D59">
        <v>1</v>
      </c>
      <c r="E59">
        <f>LARGE(AC$2:AC$20, F59)</f>
        <v>2.0950000000000002</v>
      </c>
      <c r="F59">
        <v>2</v>
      </c>
      <c r="G59">
        <f t="shared" si="16"/>
        <v>0.63765609325815487</v>
      </c>
      <c r="H59">
        <f t="shared" si="17"/>
        <v>6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>
        <f t="shared" si="11"/>
        <v>1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Stradivarius Davis (FR)</v>
      </c>
      <c r="C60">
        <f>LARGE(Y$2:Y$20, D60)</f>
        <v>3.9847999999999999</v>
      </c>
      <c r="D60">
        <v>1</v>
      </c>
      <c r="E60">
        <f>LARGE(Y$2:Y$20, F60)</f>
        <v>2.927</v>
      </c>
      <c r="F60">
        <v>2</v>
      </c>
      <c r="G60">
        <f t="shared" si="16"/>
        <v>0.26545874322425211</v>
      </c>
      <c r="H60">
        <f t="shared" si="17"/>
        <v>1.1000000000000001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>
        <f t="shared" si="11"/>
        <v>1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Full (FR)</v>
      </c>
      <c r="C61">
        <f>LARGE(AD$2:AD$20, D61)</f>
        <v>43.555300000000003</v>
      </c>
      <c r="D61">
        <v>1</v>
      </c>
      <c r="E61">
        <f>LARGE(AD$2:AD$20, F61)</f>
        <v>43</v>
      </c>
      <c r="F61">
        <v>2</v>
      </c>
      <c r="G61">
        <f t="shared" si="16"/>
        <v>1.2749309498499667E-2</v>
      </c>
      <c r="H61">
        <f t="shared" si="17"/>
        <v>6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1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Full (FR)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Full (FR)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4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Full (FR)</v>
      </c>
      <c r="C64">
        <f>INDEX(AF$2:AF$20,MATCH(B64,A$2:A$20,0))</f>
        <v>6</v>
      </c>
      <c r="D64">
        <v>1</v>
      </c>
      <c r="E64">
        <f>SUMIF(B53:B61, B64, G53:G61)</f>
        <v>1.0370725878958644</v>
      </c>
      <c r="F64">
        <v>0</v>
      </c>
      <c r="G64" t="str">
        <f>K2</f>
        <v>Join The Betbright Racing Club Novices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Stradivarius Davis (FR)</v>
      </c>
      <c r="C65">
        <f>INDEX(AF$2:AF$20,MATCH(B65,A$2:A$20,0))</f>
        <v>1.1000000000000001</v>
      </c>
      <c r="D65">
        <v>1</v>
      </c>
      <c r="F65">
        <f>IF(G68="Non Handicap", F64+1, F64)</f>
        <v>1</v>
      </c>
      <c r="G65" t="str">
        <f>D2</f>
        <v xml:space="preserve">2m5½f </v>
      </c>
      <c r="H65">
        <f>LARGE(G58:G60, 1)</f>
        <v>0.63765609325815487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Full (FR)</v>
      </c>
      <c r="C66">
        <f>INDEX(AF$2:AF$20,MATCH(B66,A$2:A$20,0))</f>
        <v>6</v>
      </c>
      <c r="D66">
        <v>1</v>
      </c>
      <c r="F66">
        <f>IF(B65=B66, F65+1, F65)</f>
        <v>1</v>
      </c>
      <c r="G66">
        <f>F2</f>
        <v>5198</v>
      </c>
      <c r="H66">
        <f ca="1">LARGE(F53:F55, 1)</f>
        <v>1.0370725878958644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Full (FR)</v>
      </c>
      <c r="F67">
        <f>IF(H63&lt;11, F66+1, F66)</f>
        <v>2</v>
      </c>
      <c r="G67" t="str">
        <f>G2</f>
        <v>Good To Firm</v>
      </c>
      <c r="H67" t="str">
        <f ca="1">INDEX(B53:B55,MATCH(H66,F53:F55,0))</f>
        <v>Full (FR)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Full (FR)</v>
      </c>
      <c r="B68" t="str">
        <f ca="1">IF(ISNA(A68), B56, A68)</f>
        <v>Full (FR)</v>
      </c>
      <c r="C68">
        <f ca="1">INDEX(AF$2:AF$20,MATCH(B68,A$2:A$20,0))</f>
        <v>6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4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Full (FR)</v>
      </c>
      <c r="C69">
        <f ca="1">INDEX(AF$2:AF$20,MATCH(B69,A$2:A$20,0))</f>
        <v>6</v>
      </c>
      <c r="D69">
        <v>1</v>
      </c>
      <c r="F69">
        <f ca="1">IF(E70&gt;1, F68+1, F68)</f>
        <v>4</v>
      </c>
      <c r="G69">
        <f ca="1">IF(G66&lt;5000, F70-1, F70)</f>
        <v>4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Full (FR)</v>
      </c>
      <c r="C70">
        <f ca="1">INDEX(AF$2:AF$20,MATCH(B70,A$2:A$20,0))</f>
        <v>6</v>
      </c>
      <c r="D70">
        <v>1</v>
      </c>
      <c r="E70">
        <f ca="1">SUMIF(B53:B61, B70, G53:G61)</f>
        <v>1.0370725878958644</v>
      </c>
      <c r="F70">
        <f ca="1">IF(E70&gt;1.5, F69+1, F69)</f>
        <v>4</v>
      </c>
      <c r="G70">
        <f ca="1">IF(H63&gt;15, G69-1, G69)</f>
        <v>4</v>
      </c>
      <c r="H70" t="str">
        <f ca="1">IF(H68=0,"*",IF(H68=1,"*",IF(H68=2,"**",IF(H68=3,"***",IF(H68=4,"****",IF(H68&gt;=5,"*****","*"))))))</f>
        <v>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Full (FR)</v>
      </c>
      <c r="C72">
        <f>C53</f>
        <v>267.56740000000002</v>
      </c>
      <c r="D72">
        <f>(1/C72)*(C72-C73)</f>
        <v>0.17896799086884282</v>
      </c>
      <c r="E72">
        <f>H53</f>
        <v>6</v>
      </c>
      <c r="F72">
        <f>(E72*10)-10</f>
        <v>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Pontresina (IRE)</v>
      </c>
      <c r="C73">
        <f t="shared" si="19"/>
        <v>219.6814</v>
      </c>
      <c r="D73">
        <f>(1/C73)*(C73-C74)</f>
        <v>1.1712871458393758E-2</v>
      </c>
      <c r="E73">
        <f t="shared" ref="E73:E74" si="20">H54</f>
        <v>1.38</v>
      </c>
      <c r="F73">
        <f>(E73*10)-10</f>
        <v>3.7999999999999989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Stradivarius Davis (FR)</v>
      </c>
      <c r="C74">
        <f t="shared" si="19"/>
        <v>217.10830000000001</v>
      </c>
      <c r="E74">
        <f t="shared" si="20"/>
        <v>1.1000000000000001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1.1000000000000001</v>
      </c>
      <c r="C77">
        <f>SMALL(AF2:AF50, 1)</f>
        <v>1.1000000000000001</v>
      </c>
      <c r="D77" t="str">
        <f>IF(G77&lt;=3, "YES", "NO")</f>
        <v>YES</v>
      </c>
      <c r="E77">
        <f>IF(C77=0,SMALL(AF2:AF49,2), C77)</f>
        <v>1.1000000000000001</v>
      </c>
      <c r="F77">
        <f>IF(E77=0, SMALL(AF2:AF49, 3), E77)</f>
        <v>1.1000000000000001</v>
      </c>
      <c r="G77">
        <f>IF(F77=0, SMALL(AF2:AF49, 4), F77)</f>
        <v>1.1000000000000001</v>
      </c>
      <c r="H77" t="str">
        <f>INDEX(A2:A50, MATCH(G77, AF2:AF50, 0))</f>
        <v>Stradivarius Davis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217.10830000000001</v>
      </c>
      <c r="C78">
        <f>(B79-B78)+0.01</f>
        <v>50.469100000000005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267.56740000000002</v>
      </c>
      <c r="C79">
        <f>C78/B79</f>
        <v>0.18862200701580237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Stradivarius Davis (FR) is 18.86% behind top-rated Full (FR). </v>
      </c>
      <c r="H79" t="str">
        <f>INDEX(A2:A50, MATCH(B79, AE2:AE50, 0))</f>
        <v>Full (FR)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8.7220999999999993</v>
      </c>
      <c r="C80">
        <f>(B81-B80)+0.01</f>
        <v>10.9422</v>
      </c>
      <c r="D80" t="str">
        <f>D2</f>
        <v xml:space="preserve">2m5½f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19.654299999999999</v>
      </c>
      <c r="C81">
        <f>C80/B81</f>
        <v>0.5567331321899025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Midnight Midge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Wincanton</v>
      </c>
    </row>
    <row r="82" spans="1:19" hidden="1" outlineLevel="1">
      <c r="A82" t="s">
        <v>110</v>
      </c>
      <c r="B82">
        <f>INDEX(M2:M49, MATCH(H77, A2:A49, 0))</f>
        <v>48.441699999999997</v>
      </c>
      <c r="C82">
        <f>(B83-B82)+0.01</f>
        <v>62.151299999999999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110.583</v>
      </c>
      <c r="C83">
        <f>C82/B83</f>
        <v>0.56203304305363389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Midnight Midge is 56.2% ahead of the lay selection Stradivarius Davis (FR). </v>
      </c>
      <c r="H83" t="str">
        <f>INDEX(A2:A50,MATCH(B83,INDEX(M2:M50,0)))</f>
        <v>Midnight Midge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1.5379</v>
      </c>
      <c r="C84">
        <f>(B85-B84)+0.01</f>
        <v>4.2538999999999998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5.7817999999999996</v>
      </c>
      <c r="C85">
        <f>C84/B85</f>
        <v>0.7357397350306133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Full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43</v>
      </c>
      <c r="C86">
        <f>(B87-B86)+0.01</f>
        <v>0.56530000000000258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43.555300000000003</v>
      </c>
      <c r="C87">
        <f>C86/B87</f>
        <v>1.2978902682337225E-2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Full (FR)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3.9847999999999999</v>
      </c>
      <c r="C88">
        <f>B89-B88</f>
        <v>0</v>
      </c>
      <c r="H88" t="str">
        <f>INDEX(X2:X50, MATCH(B88, Y2:Y50, 0))</f>
        <v>Cobden, Mr H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3.9847999999999999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Cobden, Mr H. </v>
      </c>
      <c r="H89" t="str">
        <f>INDEX(X2:X50, MATCH(B89, Y2:Y50, 0))</f>
        <v>Cobden, Mr H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70.413399999999996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70.413399999999996</v>
      </c>
      <c r="C91">
        <f>(C90+0.01)/(B91+0.01)</f>
        <v>2.8399651252282622E-4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Stradivarius Davis (FR)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Stradivarius Davis (FR)</v>
      </c>
      <c r="C92" t="str">
        <f>IF(AND(D77="YES",D92&gt;=2,D83="YES",SMALL(M2:M50,1)&gt;0),H77,IF(E92&gt;=5,H77,"No Lay"))</f>
        <v>Stradivarius Davis (FR)</v>
      </c>
      <c r="D92">
        <f>COUNTIF(D79:D87, "YES")</f>
        <v>2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PLUS: Stradivarius Davis (FR) is 18.86% behind top-rated Full (FR). 
NEUTRAL: Speed is not a factor.
PLUS: Form horse Midnight Midge is 56.2% ahead of the lay selection Stradivarius Davis (FR). 
NEUTRAL: Stallion ratings are not a factor.
NEGATIVE: The selection might be suited to this race, so it should be regarded as tentative for this reason.
NEGATIVE: The lay selection is on a highly rated jockey in Cobden, Mr H. 
NEGATIVE: In the horse's second last race, he performed well which should act as a warning here.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0.34039999999999998</v>
      </c>
    </row>
    <row r="96" spans="1:19" hidden="1" outlineLevel="1">
      <c r="A96" t="s">
        <v>70</v>
      </c>
      <c r="B96">
        <f>INDEX(Sheet1!H:H, MATCH($A$51, Sheet1!$A:$A,0))</f>
        <v>0.2979</v>
      </c>
      <c r="C96" t="str">
        <f>IF(AND($B$94&gt;15,B96&gt;0.25),B55)</f>
        <v>Stradivarius Davis (FR)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>Stradivarius Davis (FR)</v>
      </c>
      <c r="G96" t="str">
        <f>INDEX(F96:F101,MATCH(1,E96:E101,0))</f>
        <v>Stradivarius Davis (FR)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0.23400000000000001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0.25530000000000003</v>
      </c>
      <c r="C99" t="str">
        <f>IF(AND($B$94&gt;15,B99&gt;0.25),B59)</f>
        <v>Full (FR)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0.21279999999999999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0.31909999999999999</v>
      </c>
      <c r="C101" t="str">
        <f>IF(AND($B$94&gt;15,B101&gt;0.25),B60)</f>
        <v>Stradivarius Davis (FR)</v>
      </c>
      <c r="D101">
        <f t="shared" si="22"/>
        <v>6</v>
      </c>
      <c r="E101">
        <f t="shared" si="23"/>
        <v>1</v>
      </c>
      <c r="F101" t="str">
        <f t="shared" si="24"/>
        <v>Stradivarius Davis (FR)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 enableFormatConditionsCalculation="0"/>
  <dimension ref="A1:AP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/>
  <cols>
    <col min="1" max="1" width="22.5703125" bestFit="1" customWidth="1"/>
    <col min="2" max="2" width="10.7109375" bestFit="1" customWidth="1"/>
    <col min="3" max="3" width="12" bestFit="1" customWidth="1"/>
    <col min="4" max="4" width="10.5703125" bestFit="1" customWidth="1"/>
    <col min="5" max="5" width="9.28515625" bestFit="1" customWidth="1"/>
    <col min="6" max="6" width="7.7109375" bestFit="1" customWidth="1"/>
    <col min="7" max="7" width="6.42578125" bestFit="1" customWidth="1"/>
    <col min="8" max="8" width="12.7109375" bestFit="1" customWidth="1"/>
    <col min="9" max="10" width="13.42578125" bestFit="1" customWidth="1"/>
    <col min="11" max="11" width="16.28515625" bestFit="1" customWidth="1"/>
    <col min="12" max="12" width="73.140625" bestFit="1" customWidth="1"/>
    <col min="13" max="13" width="7.85546875" bestFit="1" customWidth="1"/>
    <col min="14" max="14" width="4.7109375" bestFit="1" customWidth="1"/>
    <col min="15" max="15" width="9.5703125" bestFit="1" customWidth="1"/>
    <col min="16" max="16" width="9" bestFit="1" customWidth="1"/>
    <col min="17" max="23" width="8.28515625" bestFit="1" customWidth="1"/>
    <col min="24" max="24" width="9.42578125" bestFit="1" customWidth="1"/>
    <col min="25" max="25" width="9" bestFit="1" customWidth="1"/>
    <col min="26" max="26" width="8" bestFit="1" customWidth="1"/>
    <col min="27" max="27" width="22" bestFit="1" customWidth="1"/>
    <col min="28" max="28" width="14.42578125" bestFit="1" customWidth="1"/>
    <col min="29" max="29" width="21" bestFit="1" customWidth="1"/>
    <col min="30" max="30" width="15" bestFit="1" customWidth="1"/>
    <col min="31" max="31" width="21.7109375" bestFit="1" customWidth="1"/>
    <col min="32" max="32" width="15.42578125" bestFit="1" customWidth="1"/>
    <col min="33" max="33" width="8" bestFit="1" customWidth="1"/>
    <col min="34" max="34" width="9" bestFit="1" customWidth="1"/>
    <col min="35" max="35" width="6" bestFit="1" customWidth="1"/>
    <col min="36" max="36" width="5.28515625" bestFit="1" customWidth="1"/>
    <col min="37" max="37" width="14.85546875" bestFit="1" customWidth="1"/>
  </cols>
  <sheetData>
    <row r="1" spans="1:42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</row>
    <row r="2" spans="1:42">
      <c r="A2" t="s">
        <v>235</v>
      </c>
      <c r="B2" s="334">
        <v>43401</v>
      </c>
      <c r="C2" s="335">
        <v>0.51388888888888895</v>
      </c>
      <c r="D2" t="s">
        <v>212</v>
      </c>
      <c r="E2" t="s">
        <v>229</v>
      </c>
      <c r="G2">
        <v>5996</v>
      </c>
      <c r="H2" t="s">
        <v>230</v>
      </c>
      <c r="I2" t="s">
        <v>231</v>
      </c>
      <c r="J2" t="s">
        <v>232</v>
      </c>
      <c r="K2" t="s">
        <v>233</v>
      </c>
      <c r="L2" t="s">
        <v>234</v>
      </c>
      <c r="M2">
        <v>2</v>
      </c>
      <c r="N2">
        <v>4</v>
      </c>
      <c r="O2">
        <v>83.622500000000002</v>
      </c>
      <c r="P2">
        <v>49.4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58.221699999999998</v>
      </c>
      <c r="Z2">
        <v>0</v>
      </c>
      <c r="AA2" t="s">
        <v>236</v>
      </c>
      <c r="AB2">
        <v>4.1939000000000002</v>
      </c>
      <c r="AC2" t="s">
        <v>237</v>
      </c>
      <c r="AD2">
        <v>3.5464000000000002</v>
      </c>
      <c r="AE2" t="s">
        <v>238</v>
      </c>
      <c r="AF2">
        <v>2.2109000000000001</v>
      </c>
      <c r="AG2">
        <v>33.5</v>
      </c>
      <c r="AH2">
        <v>234.69540000000001</v>
      </c>
      <c r="AI2">
        <v>0.56999999999999995</v>
      </c>
      <c r="AK2">
        <v>0</v>
      </c>
      <c r="AL2">
        <v>12</v>
      </c>
      <c r="AM2">
        <v>23</v>
      </c>
      <c r="AN2" t="s">
        <v>239</v>
      </c>
      <c r="AP2" t="s">
        <v>1056</v>
      </c>
    </row>
    <row r="3" spans="1:42">
      <c r="A3" t="s">
        <v>287</v>
      </c>
      <c r="B3" s="334">
        <v>43401</v>
      </c>
      <c r="C3" s="335">
        <v>0.52430555555555558</v>
      </c>
      <c r="D3" t="s">
        <v>224</v>
      </c>
      <c r="E3" t="s">
        <v>283</v>
      </c>
      <c r="G3">
        <v>7632</v>
      </c>
      <c r="H3" t="s">
        <v>284</v>
      </c>
      <c r="I3" t="s">
        <v>231</v>
      </c>
      <c r="J3" t="s">
        <v>232</v>
      </c>
      <c r="K3" t="s">
        <v>285</v>
      </c>
      <c r="L3" t="s">
        <v>286</v>
      </c>
      <c r="M3">
        <v>3</v>
      </c>
      <c r="N3">
        <v>5</v>
      </c>
      <c r="O3">
        <v>160.25810000000001</v>
      </c>
      <c r="P3">
        <v>86.866399999999999</v>
      </c>
      <c r="Q3">
        <v>22.569400000000002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47.813899999999997</v>
      </c>
      <c r="Z3">
        <v>11.1158</v>
      </c>
      <c r="AA3" t="s">
        <v>288</v>
      </c>
      <c r="AB3">
        <v>1.8057000000000001</v>
      </c>
      <c r="AC3" t="s">
        <v>289</v>
      </c>
      <c r="AD3">
        <v>8.8900000000000007E-2</v>
      </c>
      <c r="AE3" t="s">
        <v>290</v>
      </c>
      <c r="AF3">
        <v>0.93220000000000003</v>
      </c>
      <c r="AG3">
        <v>22.167000000000002</v>
      </c>
      <c r="AH3">
        <v>353.61739999999998</v>
      </c>
      <c r="AI3">
        <v>1.25</v>
      </c>
      <c r="AK3">
        <v>0</v>
      </c>
      <c r="AL3">
        <v>12</v>
      </c>
      <c r="AM3">
        <v>199</v>
      </c>
      <c r="AN3" t="s">
        <v>239</v>
      </c>
      <c r="AP3" t="s">
        <v>1056</v>
      </c>
    </row>
    <row r="4" spans="1:42">
      <c r="A4" t="s">
        <v>333</v>
      </c>
      <c r="B4" s="334">
        <v>43401</v>
      </c>
      <c r="C4" s="335">
        <v>0.52777777777777779</v>
      </c>
      <c r="D4" t="s">
        <v>146</v>
      </c>
      <c r="E4" t="s">
        <v>229</v>
      </c>
      <c r="F4" t="s">
        <v>330</v>
      </c>
      <c r="G4">
        <v>5198</v>
      </c>
      <c r="H4" t="s">
        <v>230</v>
      </c>
      <c r="I4" t="s">
        <v>231</v>
      </c>
      <c r="J4" t="s">
        <v>232</v>
      </c>
      <c r="K4" t="s">
        <v>331</v>
      </c>
      <c r="L4" t="s">
        <v>332</v>
      </c>
      <c r="M4">
        <v>1</v>
      </c>
      <c r="N4">
        <v>6</v>
      </c>
      <c r="O4">
        <v>145.0575</v>
      </c>
      <c r="P4">
        <v>92.159700000000001</v>
      </c>
      <c r="Q4">
        <v>35.590299999999999</v>
      </c>
      <c r="R4">
        <v>9.6344999999999992</v>
      </c>
      <c r="S4">
        <v>7.1787999999999998</v>
      </c>
      <c r="T4">
        <v>4.0152999999999999</v>
      </c>
      <c r="U4">
        <v>3.29</v>
      </c>
      <c r="V4">
        <v>1.6891</v>
      </c>
      <c r="W4">
        <v>1.2428999999999999</v>
      </c>
      <c r="X4">
        <v>1.2539</v>
      </c>
      <c r="Y4">
        <v>0</v>
      </c>
      <c r="Z4">
        <v>24.19</v>
      </c>
      <c r="AA4" t="s">
        <v>334</v>
      </c>
      <c r="AB4">
        <v>2.2086999999999999</v>
      </c>
      <c r="AC4" t="s">
        <v>335</v>
      </c>
      <c r="AD4">
        <v>1.8915999999999999</v>
      </c>
      <c r="AE4" t="s">
        <v>336</v>
      </c>
      <c r="AF4">
        <v>2.2711000000000001</v>
      </c>
      <c r="AG4">
        <v>10.2996</v>
      </c>
      <c r="AH4">
        <v>341.97289999999998</v>
      </c>
      <c r="AI4">
        <v>0.62</v>
      </c>
      <c r="AK4">
        <v>145</v>
      </c>
      <c r="AL4">
        <v>7</v>
      </c>
      <c r="AM4">
        <v>197</v>
      </c>
      <c r="AN4" t="s">
        <v>239</v>
      </c>
      <c r="AP4" t="s">
        <v>1056</v>
      </c>
    </row>
    <row r="5" spans="1:42">
      <c r="A5" t="s">
        <v>359</v>
      </c>
      <c r="B5" s="334">
        <v>43401</v>
      </c>
      <c r="C5" s="335">
        <v>0.53472222222222221</v>
      </c>
      <c r="D5" t="s">
        <v>212</v>
      </c>
      <c r="E5" t="s">
        <v>229</v>
      </c>
      <c r="G5">
        <v>6814</v>
      </c>
      <c r="H5" t="s">
        <v>230</v>
      </c>
      <c r="I5" t="s">
        <v>231</v>
      </c>
      <c r="J5" t="s">
        <v>232</v>
      </c>
      <c r="K5" t="s">
        <v>331</v>
      </c>
      <c r="L5" t="s">
        <v>358</v>
      </c>
      <c r="M5">
        <v>3</v>
      </c>
      <c r="N5">
        <v>6</v>
      </c>
      <c r="O5">
        <v>60.125700000000002</v>
      </c>
      <c r="P5">
        <v>46.4193</v>
      </c>
      <c r="Q5">
        <v>36.140099999999997</v>
      </c>
      <c r="R5">
        <v>13.790100000000001</v>
      </c>
      <c r="S5">
        <v>7.2892000000000001</v>
      </c>
      <c r="T5">
        <v>4.2975000000000003</v>
      </c>
      <c r="U5">
        <v>3.0011999999999999</v>
      </c>
      <c r="V5">
        <v>1.4764999999999999</v>
      </c>
      <c r="W5">
        <v>1.6297999999999999</v>
      </c>
      <c r="X5">
        <v>0</v>
      </c>
      <c r="Y5">
        <v>1.7049000000000001</v>
      </c>
      <c r="Z5">
        <v>20.413599999999999</v>
      </c>
      <c r="AA5" t="s">
        <v>236</v>
      </c>
      <c r="AB5">
        <v>4.1939000000000002</v>
      </c>
      <c r="AC5" t="s">
        <v>237</v>
      </c>
      <c r="AD5">
        <v>4.4352</v>
      </c>
      <c r="AE5" t="s">
        <v>353</v>
      </c>
      <c r="AF5">
        <v>1.6809000000000001</v>
      </c>
      <c r="AG5">
        <v>36.932299999999998</v>
      </c>
      <c r="AH5">
        <v>243.53030000000001</v>
      </c>
      <c r="AI5">
        <v>1.1000000000000001</v>
      </c>
      <c r="AK5">
        <v>124</v>
      </c>
      <c r="AL5">
        <v>6</v>
      </c>
      <c r="AM5">
        <v>14</v>
      </c>
      <c r="AN5" t="s">
        <v>360</v>
      </c>
      <c r="AP5" t="s">
        <v>1056</v>
      </c>
    </row>
    <row r="6" spans="1:42">
      <c r="A6" t="s">
        <v>377</v>
      </c>
      <c r="B6" s="334">
        <v>43401</v>
      </c>
      <c r="C6" s="335">
        <v>0.54166666666666663</v>
      </c>
      <c r="D6" t="s">
        <v>213</v>
      </c>
      <c r="E6" t="s">
        <v>374</v>
      </c>
      <c r="F6" t="s">
        <v>330</v>
      </c>
      <c r="G6">
        <v>6498</v>
      </c>
      <c r="H6" t="s">
        <v>375</v>
      </c>
      <c r="I6" t="s">
        <v>231</v>
      </c>
      <c r="J6" t="s">
        <v>5</v>
      </c>
      <c r="K6" t="s">
        <v>331</v>
      </c>
      <c r="L6" t="s">
        <v>376</v>
      </c>
      <c r="M6">
        <v>2</v>
      </c>
      <c r="N6">
        <v>8</v>
      </c>
      <c r="O6">
        <v>100.386</v>
      </c>
      <c r="P6">
        <v>55.555</v>
      </c>
      <c r="Q6">
        <v>23.160900000000002</v>
      </c>
      <c r="R6">
        <v>7.9398</v>
      </c>
      <c r="S6">
        <v>8.5611999999999995</v>
      </c>
      <c r="T6">
        <v>2.891</v>
      </c>
      <c r="U6">
        <v>2.7037</v>
      </c>
      <c r="V6">
        <v>2.0243000000000002</v>
      </c>
      <c r="W6">
        <v>1.468</v>
      </c>
      <c r="X6">
        <v>1.7190000000000001</v>
      </c>
      <c r="Y6">
        <v>0</v>
      </c>
      <c r="Z6">
        <v>11.6525</v>
      </c>
      <c r="AA6" t="s">
        <v>378</v>
      </c>
      <c r="AB6">
        <v>1.0037</v>
      </c>
      <c r="AC6" t="s">
        <v>379</v>
      </c>
      <c r="AD6">
        <v>1.3849</v>
      </c>
      <c r="AE6" t="s">
        <v>380</v>
      </c>
      <c r="AF6">
        <v>1.6955</v>
      </c>
      <c r="AG6">
        <v>31.4558</v>
      </c>
      <c r="AH6">
        <v>253.60130000000001</v>
      </c>
      <c r="AI6">
        <v>1.88</v>
      </c>
      <c r="AK6">
        <v>108</v>
      </c>
      <c r="AL6">
        <v>5</v>
      </c>
      <c r="AM6">
        <v>12</v>
      </c>
      <c r="AN6" t="s">
        <v>381</v>
      </c>
      <c r="AP6" t="s">
        <v>1056</v>
      </c>
    </row>
    <row r="7" spans="1:42">
      <c r="A7" t="s">
        <v>403</v>
      </c>
      <c r="B7" s="334">
        <v>43401</v>
      </c>
      <c r="C7" s="335">
        <v>0.54513888888888895</v>
      </c>
      <c r="D7" t="s">
        <v>224</v>
      </c>
      <c r="E7" t="s">
        <v>401</v>
      </c>
      <c r="G7">
        <v>10358</v>
      </c>
      <c r="H7" t="s">
        <v>284</v>
      </c>
      <c r="I7" t="s">
        <v>231</v>
      </c>
      <c r="J7" t="s">
        <v>232</v>
      </c>
      <c r="K7" t="s">
        <v>331</v>
      </c>
      <c r="L7" t="s">
        <v>402</v>
      </c>
      <c r="M7">
        <v>2</v>
      </c>
      <c r="N7">
        <v>7</v>
      </c>
      <c r="O7">
        <v>101.45440000000001</v>
      </c>
      <c r="P7">
        <v>82.689499999999995</v>
      </c>
      <c r="Q7">
        <v>48.706000000000003</v>
      </c>
      <c r="R7">
        <v>15.681900000000001</v>
      </c>
      <c r="S7">
        <v>7.3128000000000002</v>
      </c>
      <c r="T7">
        <v>5.33</v>
      </c>
      <c r="U7">
        <v>4.0007000000000001</v>
      </c>
      <c r="V7">
        <v>2.1564000000000001</v>
      </c>
      <c r="W7">
        <v>3.9820000000000002</v>
      </c>
      <c r="X7">
        <v>1.6800999999999999</v>
      </c>
      <c r="Y7">
        <v>0</v>
      </c>
      <c r="Z7">
        <v>21.482099999999999</v>
      </c>
      <c r="AA7" t="s">
        <v>292</v>
      </c>
      <c r="AB7">
        <v>2.8548</v>
      </c>
      <c r="AC7" t="s">
        <v>262</v>
      </c>
      <c r="AD7">
        <v>3.7229999999999999</v>
      </c>
      <c r="AE7" t="s">
        <v>400</v>
      </c>
      <c r="AF7">
        <v>1.5771999999999999</v>
      </c>
      <c r="AG7">
        <v>14.249599999999999</v>
      </c>
      <c r="AH7">
        <v>316.88060000000002</v>
      </c>
      <c r="AI7">
        <v>0.8</v>
      </c>
      <c r="AK7">
        <v>0</v>
      </c>
      <c r="AL7">
        <v>9</v>
      </c>
      <c r="AM7">
        <v>186</v>
      </c>
      <c r="AN7" t="s">
        <v>404</v>
      </c>
      <c r="AP7" t="s">
        <v>1056</v>
      </c>
    </row>
    <row r="8" spans="1:42">
      <c r="A8" t="s">
        <v>430</v>
      </c>
      <c r="B8" s="334">
        <v>43401</v>
      </c>
      <c r="C8" s="335">
        <v>0.55208333333333337</v>
      </c>
      <c r="D8" t="s">
        <v>146</v>
      </c>
      <c r="E8" t="s">
        <v>427</v>
      </c>
      <c r="F8" t="s">
        <v>428</v>
      </c>
      <c r="G8">
        <v>9747</v>
      </c>
      <c r="H8" t="s">
        <v>230</v>
      </c>
      <c r="I8" t="s">
        <v>231</v>
      </c>
      <c r="J8" t="s">
        <v>5</v>
      </c>
      <c r="K8" t="s">
        <v>331</v>
      </c>
      <c r="L8" t="s">
        <v>429</v>
      </c>
      <c r="M8">
        <v>7</v>
      </c>
      <c r="N8">
        <v>6</v>
      </c>
      <c r="O8">
        <v>105.3099</v>
      </c>
      <c r="P8">
        <v>74.525300000000001</v>
      </c>
      <c r="Q8">
        <v>27.374500000000001</v>
      </c>
      <c r="R8">
        <v>9.0480999999999998</v>
      </c>
      <c r="S8">
        <v>3.6665000000000001</v>
      </c>
      <c r="T8">
        <v>3.1088</v>
      </c>
      <c r="U8">
        <v>3.2483</v>
      </c>
      <c r="V8">
        <v>2.1779999999999999</v>
      </c>
      <c r="W8">
        <v>0.81869999999999998</v>
      </c>
      <c r="X8">
        <v>0</v>
      </c>
      <c r="Y8">
        <v>1.6158999999999999</v>
      </c>
      <c r="Z8">
        <v>20.653600000000001</v>
      </c>
      <c r="AA8" t="s">
        <v>431</v>
      </c>
      <c r="AB8">
        <v>5.3322000000000003</v>
      </c>
      <c r="AC8" t="s">
        <v>432</v>
      </c>
      <c r="AD8">
        <v>3.4765000000000001</v>
      </c>
      <c r="AE8" t="s">
        <v>259</v>
      </c>
      <c r="AF8">
        <v>1.8559000000000001</v>
      </c>
      <c r="AG8">
        <v>24.5806</v>
      </c>
      <c r="AH8">
        <v>286.79289999999997</v>
      </c>
      <c r="AI8">
        <v>7</v>
      </c>
      <c r="AK8">
        <v>125</v>
      </c>
      <c r="AL8">
        <v>16</v>
      </c>
      <c r="AM8">
        <v>26</v>
      </c>
      <c r="AN8" t="s">
        <v>381</v>
      </c>
      <c r="AP8" t="s">
        <v>1056</v>
      </c>
    </row>
    <row r="9" spans="1:42">
      <c r="A9" t="s">
        <v>484</v>
      </c>
      <c r="B9" s="334">
        <v>43401</v>
      </c>
      <c r="C9" s="335">
        <v>0.55902777777777779</v>
      </c>
      <c r="D9" t="s">
        <v>212</v>
      </c>
      <c r="E9" t="s">
        <v>283</v>
      </c>
      <c r="G9">
        <v>5996</v>
      </c>
      <c r="H9" t="s">
        <v>230</v>
      </c>
      <c r="I9" t="s">
        <v>231</v>
      </c>
      <c r="J9" t="s">
        <v>232</v>
      </c>
      <c r="K9" t="s">
        <v>285</v>
      </c>
      <c r="L9" t="s">
        <v>483</v>
      </c>
      <c r="M9">
        <v>4</v>
      </c>
      <c r="N9">
        <v>5</v>
      </c>
      <c r="O9">
        <v>96.36</v>
      </c>
      <c r="P9">
        <v>54.116</v>
      </c>
      <c r="Q9">
        <v>32.7483</v>
      </c>
      <c r="R9">
        <v>13.3012</v>
      </c>
      <c r="S9">
        <v>10.031000000000001</v>
      </c>
      <c r="T9">
        <v>8.6386000000000003</v>
      </c>
      <c r="U9">
        <v>6.1269</v>
      </c>
      <c r="V9">
        <v>2.2231000000000001</v>
      </c>
      <c r="W9">
        <v>2.1139000000000001</v>
      </c>
      <c r="X9">
        <v>2.4864000000000002</v>
      </c>
      <c r="Y9">
        <v>0</v>
      </c>
      <c r="Z9">
        <v>21.295000000000002</v>
      </c>
      <c r="AA9" t="s">
        <v>485</v>
      </c>
      <c r="AB9">
        <v>8.4400000000000003E-2</v>
      </c>
      <c r="AC9" t="s">
        <v>306</v>
      </c>
      <c r="AD9">
        <v>0.95479999999999998</v>
      </c>
      <c r="AE9" t="s">
        <v>486</v>
      </c>
      <c r="AF9">
        <v>2.1783999999999999</v>
      </c>
      <c r="AG9">
        <v>14.6534</v>
      </c>
      <c r="AH9">
        <v>267.31150000000002</v>
      </c>
      <c r="AI9">
        <v>6</v>
      </c>
      <c r="AK9">
        <v>112</v>
      </c>
      <c r="AL9">
        <v>10</v>
      </c>
      <c r="AM9">
        <v>8</v>
      </c>
      <c r="AN9" t="s">
        <v>239</v>
      </c>
      <c r="AP9" t="s">
        <v>1056</v>
      </c>
    </row>
    <row r="10" spans="1:42">
      <c r="A10" t="s">
        <v>517</v>
      </c>
      <c r="B10" s="334">
        <v>43401</v>
      </c>
      <c r="C10" s="335">
        <v>0.56597222222222221</v>
      </c>
      <c r="D10" t="s">
        <v>213</v>
      </c>
      <c r="E10" t="s">
        <v>374</v>
      </c>
      <c r="F10" t="s">
        <v>330</v>
      </c>
      <c r="G10">
        <v>5198</v>
      </c>
      <c r="H10" t="s">
        <v>375</v>
      </c>
      <c r="I10" t="s">
        <v>231</v>
      </c>
      <c r="J10" t="s">
        <v>232</v>
      </c>
      <c r="K10" t="s">
        <v>331</v>
      </c>
      <c r="L10" t="s">
        <v>516</v>
      </c>
      <c r="M10">
        <v>1</v>
      </c>
      <c r="N10">
        <v>6</v>
      </c>
      <c r="O10">
        <v>110.583</v>
      </c>
      <c r="P10">
        <v>46.365299999999998</v>
      </c>
      <c r="Q10">
        <v>21.375599999999999</v>
      </c>
      <c r="R10">
        <v>7.9836</v>
      </c>
      <c r="S10">
        <v>6.6571999999999996</v>
      </c>
      <c r="T10">
        <v>3.4853000000000001</v>
      </c>
      <c r="U10">
        <v>3.4079000000000002</v>
      </c>
      <c r="V10">
        <v>1.8053999999999999</v>
      </c>
      <c r="W10">
        <v>1.8142</v>
      </c>
      <c r="X10">
        <v>1.224</v>
      </c>
      <c r="Y10">
        <v>0</v>
      </c>
      <c r="Z10">
        <v>8.3550000000000004</v>
      </c>
      <c r="AA10" t="s">
        <v>518</v>
      </c>
      <c r="AB10">
        <v>2.927</v>
      </c>
      <c r="AC10" t="s">
        <v>519</v>
      </c>
      <c r="AD10">
        <v>2.2467000000000001</v>
      </c>
      <c r="AE10" t="s">
        <v>520</v>
      </c>
      <c r="AF10">
        <v>5.7817999999999996</v>
      </c>
      <c r="AG10">
        <v>43.555300000000003</v>
      </c>
      <c r="AH10">
        <v>267.56740000000002</v>
      </c>
      <c r="AI10">
        <v>6</v>
      </c>
      <c r="AK10">
        <v>112</v>
      </c>
      <c r="AL10">
        <v>4</v>
      </c>
      <c r="AM10">
        <v>9</v>
      </c>
      <c r="AN10" t="s">
        <v>521</v>
      </c>
      <c r="AP10" t="s">
        <v>1056</v>
      </c>
    </row>
    <row r="11" spans="1:42">
      <c r="A11" t="s">
        <v>531</v>
      </c>
      <c r="B11" s="334">
        <v>43401</v>
      </c>
      <c r="C11" s="335">
        <v>0.56944444444444442</v>
      </c>
      <c r="D11" t="s">
        <v>224</v>
      </c>
      <c r="E11" t="s">
        <v>401</v>
      </c>
      <c r="G11">
        <v>14150</v>
      </c>
      <c r="H11" t="s">
        <v>284</v>
      </c>
      <c r="I11" t="s">
        <v>231</v>
      </c>
      <c r="J11" t="s">
        <v>5</v>
      </c>
      <c r="K11" t="s">
        <v>331</v>
      </c>
      <c r="L11" t="s">
        <v>530</v>
      </c>
      <c r="M11">
        <v>2</v>
      </c>
      <c r="N11">
        <v>7</v>
      </c>
      <c r="O11">
        <v>95.674999999999997</v>
      </c>
      <c r="P11">
        <v>90.16</v>
      </c>
      <c r="Q11">
        <v>35.806899999999999</v>
      </c>
      <c r="R11">
        <v>13.241199999999999</v>
      </c>
      <c r="S11">
        <v>10.627000000000001</v>
      </c>
      <c r="T11">
        <v>5.5415000000000001</v>
      </c>
      <c r="U11">
        <v>2.5863999999999998</v>
      </c>
      <c r="V11">
        <v>2.3450000000000002</v>
      </c>
      <c r="W11">
        <v>1.1344000000000001</v>
      </c>
      <c r="X11">
        <v>2.0655000000000001</v>
      </c>
      <c r="Y11">
        <v>0</v>
      </c>
      <c r="Z11">
        <v>11.5343</v>
      </c>
      <c r="AA11" t="s">
        <v>288</v>
      </c>
      <c r="AB11">
        <v>2.7164999999999999</v>
      </c>
      <c r="AC11" t="s">
        <v>532</v>
      </c>
      <c r="AD11">
        <v>3.1294</v>
      </c>
      <c r="AE11" t="s">
        <v>353</v>
      </c>
      <c r="AF11">
        <v>1.6367</v>
      </c>
      <c r="AG11">
        <v>18.290400000000002</v>
      </c>
      <c r="AH11">
        <v>296.49029999999999</v>
      </c>
      <c r="AI11">
        <v>1.63</v>
      </c>
      <c r="AK11">
        <v>126</v>
      </c>
      <c r="AL11">
        <v>9</v>
      </c>
      <c r="AM11">
        <v>12</v>
      </c>
      <c r="AN11" t="s">
        <v>533</v>
      </c>
      <c r="AP11" t="s">
        <v>1056</v>
      </c>
    </row>
    <row r="12" spans="1:42">
      <c r="A12" t="s">
        <v>556</v>
      </c>
      <c r="B12" s="334">
        <v>43401</v>
      </c>
      <c r="C12" s="335">
        <v>0.57638888888888895</v>
      </c>
      <c r="D12" t="s">
        <v>146</v>
      </c>
      <c r="E12" t="s">
        <v>552</v>
      </c>
      <c r="F12" t="s">
        <v>553</v>
      </c>
      <c r="G12">
        <v>18768</v>
      </c>
      <c r="H12" t="s">
        <v>230</v>
      </c>
      <c r="I12" t="s">
        <v>231</v>
      </c>
      <c r="J12" t="s">
        <v>5</v>
      </c>
      <c r="K12" t="s">
        <v>554</v>
      </c>
      <c r="L12" t="s">
        <v>555</v>
      </c>
      <c r="M12">
        <v>5</v>
      </c>
      <c r="N12">
        <v>10</v>
      </c>
      <c r="O12">
        <v>99.6143</v>
      </c>
      <c r="P12">
        <v>93.903999999999996</v>
      </c>
      <c r="Q12">
        <v>50</v>
      </c>
      <c r="R12">
        <v>10.760199999999999</v>
      </c>
      <c r="S12">
        <v>7.3994999999999997</v>
      </c>
      <c r="T12">
        <v>7.1017000000000001</v>
      </c>
      <c r="U12">
        <v>4.1002999999999998</v>
      </c>
      <c r="V12">
        <v>2.3929</v>
      </c>
      <c r="W12">
        <v>2.1072000000000002</v>
      </c>
      <c r="X12">
        <v>1.5744</v>
      </c>
      <c r="Y12">
        <v>0</v>
      </c>
      <c r="Z12">
        <v>9.1071000000000009</v>
      </c>
      <c r="AA12" t="s">
        <v>557</v>
      </c>
      <c r="AB12">
        <v>0.309</v>
      </c>
      <c r="AC12" t="s">
        <v>558</v>
      </c>
      <c r="AD12">
        <v>2.5790000000000002</v>
      </c>
      <c r="AE12" t="s">
        <v>559</v>
      </c>
      <c r="AF12">
        <v>1.0446</v>
      </c>
      <c r="AG12">
        <v>28.2393</v>
      </c>
      <c r="AH12">
        <v>320.23360000000002</v>
      </c>
      <c r="AI12">
        <v>2.75</v>
      </c>
      <c r="AK12">
        <v>137</v>
      </c>
      <c r="AL12">
        <v>8</v>
      </c>
      <c r="AM12">
        <v>6</v>
      </c>
      <c r="AN12" t="s">
        <v>533</v>
      </c>
      <c r="AP12" t="s">
        <v>1056</v>
      </c>
    </row>
    <row r="13" spans="1:42">
      <c r="A13" t="s">
        <v>583</v>
      </c>
      <c r="B13" s="334">
        <v>43401</v>
      </c>
      <c r="C13" s="335">
        <v>0.58333333333333337</v>
      </c>
      <c r="D13" t="s">
        <v>212</v>
      </c>
      <c r="E13" t="s">
        <v>283</v>
      </c>
      <c r="G13">
        <v>5724</v>
      </c>
      <c r="H13" t="s">
        <v>230</v>
      </c>
      <c r="I13" t="s">
        <v>231</v>
      </c>
      <c r="J13" t="s">
        <v>5</v>
      </c>
      <c r="K13" t="s">
        <v>331</v>
      </c>
      <c r="L13" t="s">
        <v>582</v>
      </c>
      <c r="M13">
        <v>11</v>
      </c>
      <c r="N13">
        <v>5</v>
      </c>
      <c r="O13">
        <v>67.688800000000001</v>
      </c>
      <c r="P13">
        <v>59.6828</v>
      </c>
      <c r="Q13">
        <v>23.228100000000001</v>
      </c>
      <c r="R13">
        <v>10.6061</v>
      </c>
      <c r="S13">
        <v>5.5960999999999999</v>
      </c>
      <c r="T13">
        <v>6.5560999999999998</v>
      </c>
      <c r="U13">
        <v>2.343</v>
      </c>
      <c r="V13">
        <v>1.7116</v>
      </c>
      <c r="W13">
        <v>1.2374000000000001</v>
      </c>
      <c r="X13">
        <v>1.5584</v>
      </c>
      <c r="Y13">
        <v>0</v>
      </c>
      <c r="Z13">
        <v>20.0564</v>
      </c>
      <c r="AA13" t="s">
        <v>584</v>
      </c>
      <c r="AB13">
        <v>8.8800000000000004E-2</v>
      </c>
      <c r="AC13" t="s">
        <v>423</v>
      </c>
      <c r="AD13">
        <v>0.68079999999999996</v>
      </c>
      <c r="AE13" t="s">
        <v>353</v>
      </c>
      <c r="AF13">
        <v>1.8342000000000001</v>
      </c>
      <c r="AG13">
        <v>19.268999999999998</v>
      </c>
      <c r="AH13">
        <v>222.13759999999999</v>
      </c>
      <c r="AI13">
        <v>6.5</v>
      </c>
      <c r="AK13">
        <v>85</v>
      </c>
      <c r="AL13">
        <v>14</v>
      </c>
      <c r="AM13">
        <v>23</v>
      </c>
      <c r="AN13" t="s">
        <v>381</v>
      </c>
      <c r="AP13" t="s">
        <v>1056</v>
      </c>
    </row>
    <row r="14" spans="1:42">
      <c r="A14" t="s">
        <v>623</v>
      </c>
      <c r="B14" s="334">
        <v>43401</v>
      </c>
      <c r="C14" s="335">
        <v>0.59027777777777779</v>
      </c>
      <c r="D14" t="s">
        <v>213</v>
      </c>
      <c r="E14" t="s">
        <v>229</v>
      </c>
      <c r="F14" t="s">
        <v>330</v>
      </c>
      <c r="G14">
        <v>7473</v>
      </c>
      <c r="H14" t="s">
        <v>375</v>
      </c>
      <c r="I14" t="s">
        <v>231</v>
      </c>
      <c r="J14" t="s">
        <v>5</v>
      </c>
      <c r="K14" t="s">
        <v>331</v>
      </c>
      <c r="L14" t="s">
        <v>622</v>
      </c>
      <c r="M14">
        <v>3</v>
      </c>
      <c r="N14">
        <v>9</v>
      </c>
      <c r="O14">
        <v>109.407</v>
      </c>
      <c r="P14">
        <v>64.153599999999997</v>
      </c>
      <c r="Q14">
        <v>39.748399999999997</v>
      </c>
      <c r="R14">
        <v>10.533200000000001</v>
      </c>
      <c r="S14">
        <v>8.8557000000000006</v>
      </c>
      <c r="T14">
        <v>5.9776999999999996</v>
      </c>
      <c r="U14">
        <v>5.2845000000000004</v>
      </c>
      <c r="V14">
        <v>2.266</v>
      </c>
      <c r="W14">
        <v>1.4149</v>
      </c>
      <c r="X14">
        <v>1.0109999999999999</v>
      </c>
      <c r="Y14">
        <v>0</v>
      </c>
      <c r="Z14">
        <v>17.364999999999998</v>
      </c>
      <c r="AA14" t="s">
        <v>390</v>
      </c>
      <c r="AB14">
        <v>2.21</v>
      </c>
      <c r="AC14" t="s">
        <v>391</v>
      </c>
      <c r="AD14">
        <v>3.3613</v>
      </c>
      <c r="AE14" t="s">
        <v>343</v>
      </c>
      <c r="AF14">
        <v>1.4742999999999999</v>
      </c>
      <c r="AG14">
        <v>29.518999999999998</v>
      </c>
      <c r="AH14">
        <v>302.58150000000001</v>
      </c>
      <c r="AI14">
        <v>1.5</v>
      </c>
      <c r="AK14">
        <v>111</v>
      </c>
      <c r="AL14">
        <v>4</v>
      </c>
      <c r="AM14">
        <v>35</v>
      </c>
      <c r="AN14" t="s">
        <v>624</v>
      </c>
      <c r="AP14" t="s">
        <v>1056</v>
      </c>
    </row>
    <row r="15" spans="1:42">
      <c r="A15" t="s">
        <v>633</v>
      </c>
      <c r="B15" s="334">
        <v>43401</v>
      </c>
      <c r="C15" s="335">
        <v>0.59375</v>
      </c>
      <c r="D15" t="s">
        <v>224</v>
      </c>
      <c r="E15" t="s">
        <v>401</v>
      </c>
      <c r="G15">
        <v>6542</v>
      </c>
      <c r="H15" t="s">
        <v>284</v>
      </c>
      <c r="I15" t="s">
        <v>231</v>
      </c>
      <c r="J15" t="s">
        <v>5</v>
      </c>
      <c r="K15" t="s">
        <v>285</v>
      </c>
      <c r="L15" t="s">
        <v>632</v>
      </c>
      <c r="M15">
        <v>3</v>
      </c>
      <c r="N15">
        <v>7</v>
      </c>
      <c r="O15">
        <v>93.942700000000002</v>
      </c>
      <c r="P15">
        <v>69.519499999999994</v>
      </c>
      <c r="Q15">
        <v>28.5443</v>
      </c>
      <c r="R15">
        <v>11.517300000000001</v>
      </c>
      <c r="S15">
        <v>6.5488999999999997</v>
      </c>
      <c r="T15">
        <v>6.4984000000000002</v>
      </c>
      <c r="U15">
        <v>1.8456999999999999</v>
      </c>
      <c r="V15">
        <v>1.3815</v>
      </c>
      <c r="W15">
        <v>1.1424000000000001</v>
      </c>
      <c r="X15">
        <v>0.69879999999999998</v>
      </c>
      <c r="Y15">
        <v>0</v>
      </c>
      <c r="Z15">
        <v>6.5179</v>
      </c>
      <c r="AA15" t="s">
        <v>634</v>
      </c>
      <c r="AB15">
        <v>0.53320000000000001</v>
      </c>
      <c r="AC15" t="s">
        <v>635</v>
      </c>
      <c r="AD15">
        <v>0.46839999999999998</v>
      </c>
      <c r="AE15" t="s">
        <v>636</v>
      </c>
      <c r="AF15">
        <v>1.0322</v>
      </c>
      <c r="AG15">
        <v>20.945</v>
      </c>
      <c r="AH15">
        <v>251.1361</v>
      </c>
      <c r="AI15">
        <v>5.5</v>
      </c>
      <c r="AK15">
        <v>101</v>
      </c>
      <c r="AL15">
        <v>16</v>
      </c>
      <c r="AM15">
        <v>51</v>
      </c>
      <c r="AN15" t="s">
        <v>533</v>
      </c>
      <c r="AP15" t="s">
        <v>1056</v>
      </c>
    </row>
    <row r="16" spans="1:42">
      <c r="A16" t="s">
        <v>682</v>
      </c>
      <c r="B16" s="334">
        <v>43401</v>
      </c>
      <c r="C16" s="335">
        <v>0.60069444444444442</v>
      </c>
      <c r="D16" t="s">
        <v>146</v>
      </c>
      <c r="E16" t="s">
        <v>229</v>
      </c>
      <c r="F16" t="s">
        <v>553</v>
      </c>
      <c r="G16">
        <v>17204</v>
      </c>
      <c r="H16" t="s">
        <v>230</v>
      </c>
      <c r="I16" t="s">
        <v>231</v>
      </c>
      <c r="J16" t="s">
        <v>5</v>
      </c>
      <c r="K16" t="s">
        <v>331</v>
      </c>
      <c r="L16" t="s">
        <v>681</v>
      </c>
      <c r="M16">
        <v>5</v>
      </c>
      <c r="N16">
        <v>7</v>
      </c>
      <c r="O16">
        <v>132.4</v>
      </c>
      <c r="P16">
        <v>107.2</v>
      </c>
      <c r="Q16">
        <v>51.360399999999998</v>
      </c>
      <c r="R16">
        <v>14.433199999999999</v>
      </c>
      <c r="S16">
        <v>9.6036999999999999</v>
      </c>
      <c r="T16">
        <v>4.3914</v>
      </c>
      <c r="U16">
        <v>3.1901000000000002</v>
      </c>
      <c r="V16">
        <v>3.9569999999999999</v>
      </c>
      <c r="W16">
        <v>2.7461000000000002</v>
      </c>
      <c r="X16">
        <v>2.1894999999999998</v>
      </c>
      <c r="Y16">
        <v>0</v>
      </c>
      <c r="Z16">
        <v>21.652899999999999</v>
      </c>
      <c r="AA16" t="s">
        <v>683</v>
      </c>
      <c r="AB16">
        <v>1.4263999999999999</v>
      </c>
      <c r="AC16" t="s">
        <v>482</v>
      </c>
      <c r="AD16">
        <v>3.7686999999999999</v>
      </c>
      <c r="AE16" t="s">
        <v>684</v>
      </c>
      <c r="AF16">
        <v>1.6369</v>
      </c>
      <c r="AG16">
        <v>34.017299999999999</v>
      </c>
      <c r="AH16">
        <v>393.97359999999998</v>
      </c>
      <c r="AI16">
        <v>3.33</v>
      </c>
      <c r="AK16">
        <v>133</v>
      </c>
      <c r="AL16">
        <v>12</v>
      </c>
      <c r="AM16">
        <v>19</v>
      </c>
      <c r="AN16" t="s">
        <v>381</v>
      </c>
      <c r="AP16" t="s">
        <v>1056</v>
      </c>
    </row>
    <row r="17" spans="1:42">
      <c r="A17" t="s">
        <v>710</v>
      </c>
      <c r="B17" s="334">
        <v>43401</v>
      </c>
      <c r="C17" s="335">
        <v>0.60763888888888895</v>
      </c>
      <c r="D17" t="s">
        <v>212</v>
      </c>
      <c r="E17" t="s">
        <v>708</v>
      </c>
      <c r="G17">
        <v>5451</v>
      </c>
      <c r="H17" t="s">
        <v>230</v>
      </c>
      <c r="I17" t="s">
        <v>231</v>
      </c>
      <c r="J17" t="s">
        <v>5</v>
      </c>
      <c r="K17" t="s">
        <v>331</v>
      </c>
      <c r="L17" t="s">
        <v>709</v>
      </c>
      <c r="M17">
        <v>17</v>
      </c>
      <c r="N17">
        <v>7</v>
      </c>
      <c r="O17">
        <v>114.34820000000001</v>
      </c>
      <c r="P17">
        <v>102.068</v>
      </c>
      <c r="Q17">
        <v>63.857100000000003</v>
      </c>
      <c r="R17">
        <v>12.5785</v>
      </c>
      <c r="S17">
        <v>5.1169000000000002</v>
      </c>
      <c r="T17">
        <v>7.1292</v>
      </c>
      <c r="U17">
        <v>5.0514999999999999</v>
      </c>
      <c r="V17">
        <v>3.7092000000000001</v>
      </c>
      <c r="W17">
        <v>1.9839</v>
      </c>
      <c r="X17">
        <v>0.89790000000000003</v>
      </c>
      <c r="Y17">
        <v>0</v>
      </c>
      <c r="Z17">
        <v>13.620699999999999</v>
      </c>
      <c r="AB17">
        <v>0</v>
      </c>
      <c r="AC17" t="s">
        <v>306</v>
      </c>
      <c r="AD17">
        <v>1.9072</v>
      </c>
      <c r="AE17" t="s">
        <v>711</v>
      </c>
      <c r="AF17">
        <v>2.8254000000000001</v>
      </c>
      <c r="AG17">
        <v>9.0936000000000003</v>
      </c>
      <c r="AH17">
        <v>344.18729999999999</v>
      </c>
      <c r="AI17">
        <v>0</v>
      </c>
      <c r="AK17">
        <v>87</v>
      </c>
      <c r="AL17">
        <v>14</v>
      </c>
      <c r="AM17">
        <v>187</v>
      </c>
      <c r="AN17" t="s">
        <v>381</v>
      </c>
      <c r="AP17" t="s">
        <v>1056</v>
      </c>
    </row>
    <row r="18" spans="1:42">
      <c r="A18" t="s">
        <v>749</v>
      </c>
      <c r="B18" s="334">
        <v>43401</v>
      </c>
      <c r="C18" s="335">
        <v>0.61458333333333337</v>
      </c>
      <c r="D18" t="s">
        <v>213</v>
      </c>
      <c r="E18" t="s">
        <v>747</v>
      </c>
      <c r="F18" t="s">
        <v>428</v>
      </c>
      <c r="G18">
        <v>16245</v>
      </c>
      <c r="H18" t="s">
        <v>375</v>
      </c>
      <c r="I18" t="s">
        <v>231</v>
      </c>
      <c r="J18" t="s">
        <v>5</v>
      </c>
      <c r="K18" t="s">
        <v>331</v>
      </c>
      <c r="L18" t="s">
        <v>748</v>
      </c>
      <c r="M18">
        <v>4</v>
      </c>
      <c r="N18">
        <v>7</v>
      </c>
      <c r="O18">
        <v>123.3</v>
      </c>
      <c r="P18">
        <v>79.726699999999994</v>
      </c>
      <c r="Q18">
        <v>41.707999999999998</v>
      </c>
      <c r="R18">
        <v>10.9566</v>
      </c>
      <c r="S18">
        <v>7.2363999999999997</v>
      </c>
      <c r="T18">
        <v>4.8453999999999997</v>
      </c>
      <c r="U18">
        <v>3.6715</v>
      </c>
      <c r="V18">
        <v>1.5343</v>
      </c>
      <c r="W18">
        <v>1.9296</v>
      </c>
      <c r="X18">
        <v>1.7682</v>
      </c>
      <c r="Y18">
        <v>0</v>
      </c>
      <c r="Z18">
        <v>0</v>
      </c>
      <c r="AA18" t="s">
        <v>750</v>
      </c>
      <c r="AB18">
        <v>0.75439999999999996</v>
      </c>
      <c r="AC18" t="s">
        <v>581</v>
      </c>
      <c r="AD18">
        <v>2.4735</v>
      </c>
      <c r="AE18" t="s">
        <v>475</v>
      </c>
      <c r="AF18">
        <v>3.2627999999999999</v>
      </c>
      <c r="AG18">
        <v>43.577100000000002</v>
      </c>
      <c r="AH18">
        <v>326.74459999999999</v>
      </c>
      <c r="AI18">
        <v>2.25</v>
      </c>
      <c r="AK18">
        <v>131</v>
      </c>
      <c r="AL18">
        <v>5</v>
      </c>
      <c r="AM18">
        <v>18</v>
      </c>
      <c r="AN18" t="s">
        <v>533</v>
      </c>
      <c r="AP18" t="s">
        <v>1056</v>
      </c>
    </row>
    <row r="19" spans="1:42">
      <c r="A19" t="s">
        <v>763</v>
      </c>
      <c r="B19" s="334">
        <v>43401</v>
      </c>
      <c r="C19" s="335">
        <v>0.61805555555555558</v>
      </c>
      <c r="D19" t="s">
        <v>224</v>
      </c>
      <c r="E19" t="s">
        <v>761</v>
      </c>
      <c r="G19">
        <v>9267</v>
      </c>
      <c r="H19" t="s">
        <v>284</v>
      </c>
      <c r="I19" t="s">
        <v>231</v>
      </c>
      <c r="J19" t="s">
        <v>232</v>
      </c>
      <c r="K19" t="s">
        <v>331</v>
      </c>
      <c r="L19" t="s">
        <v>762</v>
      </c>
      <c r="M19">
        <v>7</v>
      </c>
      <c r="N19">
        <v>4</v>
      </c>
      <c r="O19">
        <v>155.96340000000001</v>
      </c>
      <c r="P19">
        <v>67.4054</v>
      </c>
      <c r="Q19">
        <v>64.2316</v>
      </c>
      <c r="R19">
        <v>7.1449999999999996</v>
      </c>
      <c r="S19">
        <v>6.9932999999999996</v>
      </c>
      <c r="T19">
        <v>5.8662000000000001</v>
      </c>
      <c r="U19">
        <v>3.4207999999999998</v>
      </c>
      <c r="V19">
        <v>2.5019</v>
      </c>
      <c r="W19">
        <v>2.0181</v>
      </c>
      <c r="X19">
        <v>1.5114000000000001</v>
      </c>
      <c r="Y19">
        <v>0</v>
      </c>
      <c r="Z19">
        <v>0</v>
      </c>
      <c r="AA19" t="s">
        <v>320</v>
      </c>
      <c r="AB19">
        <v>8.5999999999999993E-2</v>
      </c>
      <c r="AC19" t="s">
        <v>614</v>
      </c>
      <c r="AD19">
        <v>0.39850000000000002</v>
      </c>
      <c r="AE19" t="s">
        <v>329</v>
      </c>
      <c r="AF19">
        <v>0.04</v>
      </c>
      <c r="AG19">
        <v>16.9254</v>
      </c>
      <c r="AH19">
        <v>334.5068</v>
      </c>
      <c r="AI19">
        <v>14</v>
      </c>
      <c r="AK19">
        <v>120</v>
      </c>
      <c r="AL19">
        <v>7</v>
      </c>
      <c r="AM19">
        <v>22</v>
      </c>
      <c r="AN19" t="s">
        <v>521</v>
      </c>
      <c r="AP19" t="s">
        <v>1056</v>
      </c>
    </row>
    <row r="20" spans="1:42">
      <c r="A20" t="s">
        <v>778</v>
      </c>
      <c r="B20" s="334">
        <v>43401</v>
      </c>
      <c r="C20" s="335">
        <v>0.625</v>
      </c>
      <c r="D20" t="s">
        <v>146</v>
      </c>
      <c r="E20" t="s">
        <v>229</v>
      </c>
      <c r="F20" t="s">
        <v>776</v>
      </c>
      <c r="G20">
        <v>45016</v>
      </c>
      <c r="H20" t="s">
        <v>230</v>
      </c>
      <c r="I20" t="s">
        <v>231</v>
      </c>
      <c r="J20" t="s">
        <v>5</v>
      </c>
      <c r="K20" t="s">
        <v>331</v>
      </c>
      <c r="L20" t="s">
        <v>777</v>
      </c>
      <c r="M20">
        <v>8</v>
      </c>
      <c r="N20">
        <v>8</v>
      </c>
      <c r="O20">
        <v>130.21700000000001</v>
      </c>
      <c r="P20">
        <v>97.570400000000006</v>
      </c>
      <c r="Q20">
        <v>26.076799999999999</v>
      </c>
      <c r="R20">
        <v>8.2027999999999999</v>
      </c>
      <c r="S20">
        <v>3.6349999999999998</v>
      </c>
      <c r="T20">
        <v>6.2911999999999999</v>
      </c>
      <c r="U20">
        <v>4.4295</v>
      </c>
      <c r="V20">
        <v>3.0125000000000002</v>
      </c>
      <c r="W20">
        <v>2.1486999999999998</v>
      </c>
      <c r="X20">
        <v>2.1307</v>
      </c>
      <c r="Y20">
        <v>0</v>
      </c>
      <c r="Z20">
        <v>10.24</v>
      </c>
      <c r="AA20" t="s">
        <v>338</v>
      </c>
      <c r="AB20">
        <v>2.2307999999999999</v>
      </c>
      <c r="AC20" t="s">
        <v>432</v>
      </c>
      <c r="AD20">
        <v>6.2765000000000004</v>
      </c>
      <c r="AE20" t="s">
        <v>315</v>
      </c>
      <c r="AF20">
        <v>1.9064000000000001</v>
      </c>
      <c r="AG20">
        <v>38.271299999999997</v>
      </c>
      <c r="AH20">
        <v>342.6395</v>
      </c>
      <c r="AI20">
        <v>12</v>
      </c>
      <c r="AK20">
        <v>141</v>
      </c>
      <c r="AL20">
        <v>9</v>
      </c>
      <c r="AM20">
        <v>41</v>
      </c>
      <c r="AN20" t="s">
        <v>533</v>
      </c>
      <c r="AP20" t="s">
        <v>1056</v>
      </c>
    </row>
    <row r="21" spans="1:42">
      <c r="A21" t="s">
        <v>794</v>
      </c>
      <c r="B21" s="334">
        <v>43401</v>
      </c>
      <c r="C21" s="335">
        <v>0.63194444444444442</v>
      </c>
      <c r="D21" t="s">
        <v>212</v>
      </c>
      <c r="E21" t="s">
        <v>229</v>
      </c>
      <c r="G21">
        <v>6542</v>
      </c>
      <c r="H21" t="s">
        <v>230</v>
      </c>
      <c r="I21" t="s">
        <v>231</v>
      </c>
      <c r="J21" t="s">
        <v>232</v>
      </c>
      <c r="K21" t="s">
        <v>331</v>
      </c>
      <c r="L21" t="s">
        <v>793</v>
      </c>
      <c r="M21">
        <v>7</v>
      </c>
      <c r="N21">
        <v>6</v>
      </c>
      <c r="O21">
        <v>64.064099999999996</v>
      </c>
      <c r="P21">
        <v>50.38</v>
      </c>
      <c r="Q21">
        <v>34.726399999999998</v>
      </c>
      <c r="R21">
        <v>11.7318</v>
      </c>
      <c r="S21">
        <v>5.7148000000000003</v>
      </c>
      <c r="T21">
        <v>6.9889999999999999</v>
      </c>
      <c r="U21">
        <v>3.5884</v>
      </c>
      <c r="V21">
        <v>2.0558000000000001</v>
      </c>
      <c r="W21">
        <v>1.3843000000000001</v>
      </c>
      <c r="X21">
        <v>1.0542</v>
      </c>
      <c r="Y21">
        <v>0</v>
      </c>
      <c r="Z21">
        <v>14.132899999999999</v>
      </c>
      <c r="AA21" t="s">
        <v>363</v>
      </c>
      <c r="AB21">
        <v>1.9322999999999999</v>
      </c>
      <c r="AC21" t="s">
        <v>254</v>
      </c>
      <c r="AD21">
        <v>0.25019999999999998</v>
      </c>
      <c r="AE21" t="s">
        <v>674</v>
      </c>
      <c r="AF21">
        <v>2.2925</v>
      </c>
      <c r="AG21">
        <v>12.9946</v>
      </c>
      <c r="AH21">
        <v>213.29130000000001</v>
      </c>
      <c r="AI21">
        <v>4.5</v>
      </c>
      <c r="AK21">
        <v>110</v>
      </c>
      <c r="AL21">
        <v>12</v>
      </c>
      <c r="AM21">
        <v>7</v>
      </c>
      <c r="AN21" t="s">
        <v>404</v>
      </c>
      <c r="AP21" t="s">
        <v>1056</v>
      </c>
    </row>
    <row r="22" spans="1:42">
      <c r="A22" t="s">
        <v>814</v>
      </c>
      <c r="B22" s="334">
        <v>43401</v>
      </c>
      <c r="C22" s="335">
        <v>0.63888888888888895</v>
      </c>
      <c r="D22" t="s">
        <v>213</v>
      </c>
      <c r="E22" t="s">
        <v>812</v>
      </c>
      <c r="F22" t="s">
        <v>330</v>
      </c>
      <c r="G22">
        <v>5523</v>
      </c>
      <c r="H22" t="s">
        <v>375</v>
      </c>
      <c r="I22" t="s">
        <v>231</v>
      </c>
      <c r="J22" t="s">
        <v>232</v>
      </c>
      <c r="K22" t="s">
        <v>331</v>
      </c>
      <c r="L22" t="s">
        <v>813</v>
      </c>
      <c r="M22">
        <v>3</v>
      </c>
      <c r="N22">
        <v>5</v>
      </c>
      <c r="O22">
        <v>88.569800000000001</v>
      </c>
      <c r="P22">
        <v>72.427899999999994</v>
      </c>
      <c r="Q22">
        <v>25.864899999999999</v>
      </c>
      <c r="R22">
        <v>4.5163000000000002</v>
      </c>
      <c r="S22">
        <v>4.6531000000000002</v>
      </c>
      <c r="T22">
        <v>3.1476000000000002</v>
      </c>
      <c r="U22">
        <v>0</v>
      </c>
      <c r="V22">
        <v>0</v>
      </c>
      <c r="W22">
        <v>0</v>
      </c>
      <c r="X22">
        <v>0</v>
      </c>
      <c r="Y22">
        <v>8.6340000000000003</v>
      </c>
      <c r="Z22">
        <v>21.8779</v>
      </c>
      <c r="AA22" t="s">
        <v>386</v>
      </c>
      <c r="AB22">
        <v>3.7683</v>
      </c>
      <c r="AC22" t="s">
        <v>815</v>
      </c>
      <c r="AD22">
        <v>1.3969</v>
      </c>
      <c r="AE22" t="s">
        <v>400</v>
      </c>
      <c r="AF22">
        <v>2.4245000000000001</v>
      </c>
      <c r="AG22">
        <v>12.1669</v>
      </c>
      <c r="AH22">
        <v>249.44800000000001</v>
      </c>
      <c r="AI22">
        <v>2.5</v>
      </c>
      <c r="AK22">
        <v>0</v>
      </c>
      <c r="AL22">
        <v>5</v>
      </c>
      <c r="AM22">
        <v>2</v>
      </c>
      <c r="AN22" t="s">
        <v>521</v>
      </c>
      <c r="AP22" t="s">
        <v>1056</v>
      </c>
    </row>
    <row r="23" spans="1:42">
      <c r="A23" t="s">
        <v>828</v>
      </c>
      <c r="B23" s="334">
        <v>43401</v>
      </c>
      <c r="C23" s="335">
        <v>0.64236111111111105</v>
      </c>
      <c r="D23" t="s">
        <v>224</v>
      </c>
      <c r="E23" t="s">
        <v>826</v>
      </c>
      <c r="G23">
        <v>10903</v>
      </c>
      <c r="H23" t="s">
        <v>284</v>
      </c>
      <c r="I23" t="s">
        <v>231</v>
      </c>
      <c r="J23" t="s">
        <v>5</v>
      </c>
      <c r="K23" t="s">
        <v>331</v>
      </c>
      <c r="L23" t="s">
        <v>827</v>
      </c>
      <c r="M23">
        <v>6</v>
      </c>
      <c r="N23">
        <v>8</v>
      </c>
      <c r="O23">
        <v>117.69499999999999</v>
      </c>
      <c r="P23">
        <v>111.8946</v>
      </c>
      <c r="Q23">
        <v>36.678899999999999</v>
      </c>
      <c r="R23">
        <v>14.637</v>
      </c>
      <c r="S23">
        <v>9.9344999999999999</v>
      </c>
      <c r="T23">
        <v>3.8199000000000001</v>
      </c>
      <c r="U23">
        <v>3.1775000000000002</v>
      </c>
      <c r="V23">
        <v>2.0602999999999998</v>
      </c>
      <c r="W23">
        <v>1.6958</v>
      </c>
      <c r="X23">
        <v>1.6395</v>
      </c>
      <c r="Y23">
        <v>0</v>
      </c>
      <c r="Z23">
        <v>10.8375</v>
      </c>
      <c r="AA23" t="s">
        <v>829</v>
      </c>
      <c r="AB23">
        <v>2.4851999999999999</v>
      </c>
      <c r="AC23" t="s">
        <v>830</v>
      </c>
      <c r="AD23">
        <v>1.3774999999999999</v>
      </c>
      <c r="AE23" t="s">
        <v>711</v>
      </c>
      <c r="AF23">
        <v>1.4581</v>
      </c>
      <c r="AG23">
        <v>27.5745</v>
      </c>
      <c r="AH23">
        <v>346.9658</v>
      </c>
      <c r="AI23">
        <v>5.5</v>
      </c>
      <c r="AK23">
        <v>120</v>
      </c>
      <c r="AL23">
        <v>20</v>
      </c>
      <c r="AM23">
        <v>190</v>
      </c>
      <c r="AN23" t="s">
        <v>381</v>
      </c>
      <c r="AP23" t="s">
        <v>1056</v>
      </c>
    </row>
    <row r="24" spans="1:42">
      <c r="A24" t="s">
        <v>873</v>
      </c>
      <c r="B24" s="334">
        <v>43401</v>
      </c>
      <c r="C24" s="335">
        <v>0.64930555555555558</v>
      </c>
      <c r="D24" t="s">
        <v>146</v>
      </c>
      <c r="E24" t="s">
        <v>552</v>
      </c>
      <c r="F24" t="s">
        <v>428</v>
      </c>
      <c r="G24">
        <v>9747</v>
      </c>
      <c r="H24" t="s">
        <v>230</v>
      </c>
      <c r="I24" t="s">
        <v>231</v>
      </c>
      <c r="J24" t="s">
        <v>5</v>
      </c>
      <c r="K24" t="s">
        <v>331</v>
      </c>
      <c r="L24" t="s">
        <v>872</v>
      </c>
      <c r="M24">
        <v>1</v>
      </c>
      <c r="N24">
        <v>6</v>
      </c>
      <c r="O24">
        <v>123</v>
      </c>
      <c r="P24">
        <v>64.164599999999993</v>
      </c>
      <c r="Q24">
        <v>39.525100000000002</v>
      </c>
      <c r="R24">
        <v>14.6921</v>
      </c>
      <c r="S24">
        <v>5.2506000000000004</v>
      </c>
      <c r="T24">
        <v>3.2439</v>
      </c>
      <c r="U24">
        <v>1.6339999999999999</v>
      </c>
      <c r="V24">
        <v>0</v>
      </c>
      <c r="W24">
        <v>0</v>
      </c>
      <c r="X24">
        <v>0</v>
      </c>
      <c r="Y24">
        <v>6.6890000000000001</v>
      </c>
      <c r="Z24">
        <v>5.5525000000000002</v>
      </c>
      <c r="AA24" t="s">
        <v>874</v>
      </c>
      <c r="AB24">
        <v>4.7171000000000003</v>
      </c>
      <c r="AC24" t="s">
        <v>875</v>
      </c>
      <c r="AD24">
        <v>2.5143</v>
      </c>
      <c r="AE24" t="s">
        <v>459</v>
      </c>
      <c r="AF24">
        <v>1.9412</v>
      </c>
      <c r="AG24">
        <v>67.4666</v>
      </c>
      <c r="AH24">
        <v>340.39089999999999</v>
      </c>
      <c r="AI24">
        <v>5.5</v>
      </c>
      <c r="AK24">
        <v>135</v>
      </c>
      <c r="AL24">
        <v>10</v>
      </c>
      <c r="AM24">
        <v>12</v>
      </c>
      <c r="AN24" t="s">
        <v>624</v>
      </c>
      <c r="AP24" t="s">
        <v>1056</v>
      </c>
    </row>
    <row r="25" spans="1:42">
      <c r="A25" t="s">
        <v>894</v>
      </c>
      <c r="B25" s="334">
        <v>43401</v>
      </c>
      <c r="C25" s="335">
        <v>0.65625</v>
      </c>
      <c r="D25" t="s">
        <v>212</v>
      </c>
      <c r="E25" t="s">
        <v>229</v>
      </c>
      <c r="G25">
        <v>13606</v>
      </c>
      <c r="H25" t="s">
        <v>230</v>
      </c>
      <c r="I25" t="s">
        <v>231</v>
      </c>
      <c r="J25" t="s">
        <v>5</v>
      </c>
      <c r="K25" t="s">
        <v>331</v>
      </c>
      <c r="L25" t="s">
        <v>893</v>
      </c>
      <c r="M25">
        <v>8</v>
      </c>
      <c r="N25">
        <v>7</v>
      </c>
      <c r="O25">
        <v>110.9</v>
      </c>
      <c r="P25">
        <v>71.0672</v>
      </c>
      <c r="Q25">
        <v>28.5307</v>
      </c>
      <c r="R25">
        <v>12.74</v>
      </c>
      <c r="S25">
        <v>8.1561000000000003</v>
      </c>
      <c r="T25">
        <v>6.9260999999999999</v>
      </c>
      <c r="U25">
        <v>3.3864999999999998</v>
      </c>
      <c r="V25">
        <v>1.214</v>
      </c>
      <c r="W25">
        <v>1.6837</v>
      </c>
      <c r="X25">
        <v>1.4383999999999999</v>
      </c>
      <c r="Y25">
        <v>0</v>
      </c>
      <c r="Z25">
        <v>19.5471</v>
      </c>
      <c r="AA25" t="s">
        <v>617</v>
      </c>
      <c r="AB25">
        <v>0.58330000000000004</v>
      </c>
      <c r="AC25" t="s">
        <v>804</v>
      </c>
      <c r="AD25">
        <v>1.5998000000000001</v>
      </c>
      <c r="AE25" t="s">
        <v>895</v>
      </c>
      <c r="AF25">
        <v>1.8288</v>
      </c>
      <c r="AG25">
        <v>27.6997</v>
      </c>
      <c r="AH25">
        <v>297.30130000000003</v>
      </c>
      <c r="AI25">
        <v>3</v>
      </c>
      <c r="AK25">
        <v>112</v>
      </c>
      <c r="AL25">
        <v>10</v>
      </c>
      <c r="AM25">
        <v>15</v>
      </c>
      <c r="AN25" t="s">
        <v>533</v>
      </c>
      <c r="AP25" t="s">
        <v>1056</v>
      </c>
    </row>
    <row r="26" spans="1:42">
      <c r="A26" t="s">
        <v>914</v>
      </c>
      <c r="B26" s="334">
        <v>43401</v>
      </c>
      <c r="C26" s="335">
        <v>0.66319444444444442</v>
      </c>
      <c r="D26" t="s">
        <v>213</v>
      </c>
      <c r="E26" t="s">
        <v>812</v>
      </c>
      <c r="F26" t="s">
        <v>330</v>
      </c>
      <c r="G26">
        <v>5198</v>
      </c>
      <c r="H26" t="s">
        <v>375</v>
      </c>
      <c r="I26" t="s">
        <v>231</v>
      </c>
      <c r="J26" t="s">
        <v>232</v>
      </c>
      <c r="K26" t="s">
        <v>912</v>
      </c>
      <c r="L26" t="s">
        <v>913</v>
      </c>
      <c r="M26">
        <v>2</v>
      </c>
      <c r="N26">
        <v>3</v>
      </c>
      <c r="O26">
        <v>50.11</v>
      </c>
      <c r="P26">
        <v>63.72</v>
      </c>
      <c r="Q26">
        <v>22.595400000000001</v>
      </c>
      <c r="R26">
        <v>7.9941000000000004</v>
      </c>
      <c r="S26">
        <v>5.0251000000000001</v>
      </c>
      <c r="T26">
        <v>5.8818000000000001</v>
      </c>
      <c r="U26">
        <v>3.3925999999999998</v>
      </c>
      <c r="V26">
        <v>2.3028</v>
      </c>
      <c r="W26">
        <v>1.7737000000000001</v>
      </c>
      <c r="X26">
        <v>1.6122000000000001</v>
      </c>
      <c r="Y26">
        <v>0</v>
      </c>
      <c r="Z26">
        <v>16.962900000000001</v>
      </c>
      <c r="AA26" t="s">
        <v>523</v>
      </c>
      <c r="AB26">
        <v>2.6937000000000002</v>
      </c>
      <c r="AC26" t="s">
        <v>524</v>
      </c>
      <c r="AD26">
        <v>3.3401999999999998</v>
      </c>
      <c r="AE26" t="s">
        <v>915</v>
      </c>
      <c r="AF26">
        <v>0.76319999999999999</v>
      </c>
      <c r="AG26">
        <v>4.7332000000000001</v>
      </c>
      <c r="AH26">
        <v>192.9007</v>
      </c>
      <c r="AI26">
        <v>1.88</v>
      </c>
      <c r="AK26">
        <v>0</v>
      </c>
      <c r="AL26">
        <v>6</v>
      </c>
      <c r="AM26">
        <v>22</v>
      </c>
      <c r="AN26" t="s">
        <v>360</v>
      </c>
      <c r="AP26" t="s">
        <v>1056</v>
      </c>
    </row>
    <row r="27" spans="1:42">
      <c r="A27" t="s">
        <v>933</v>
      </c>
      <c r="B27" s="334">
        <v>43401</v>
      </c>
      <c r="C27" s="335">
        <v>0.66666666666666663</v>
      </c>
      <c r="D27" t="s">
        <v>224</v>
      </c>
      <c r="E27" t="s">
        <v>708</v>
      </c>
      <c r="G27">
        <v>10903</v>
      </c>
      <c r="H27" t="s">
        <v>284</v>
      </c>
      <c r="I27" t="s">
        <v>231</v>
      </c>
      <c r="J27" t="s">
        <v>232</v>
      </c>
      <c r="K27" t="s">
        <v>285</v>
      </c>
      <c r="L27" t="s">
        <v>932</v>
      </c>
      <c r="M27">
        <v>1</v>
      </c>
      <c r="N27">
        <v>9</v>
      </c>
      <c r="O27">
        <v>102.46769999999999</v>
      </c>
      <c r="P27">
        <v>93.198999999999998</v>
      </c>
      <c r="Q27">
        <v>41.725499999999997</v>
      </c>
      <c r="R27">
        <v>16.256399999999999</v>
      </c>
      <c r="S27">
        <v>9.8861000000000008</v>
      </c>
      <c r="T27">
        <v>10.2681</v>
      </c>
      <c r="U27">
        <v>4.6120000000000001</v>
      </c>
      <c r="V27">
        <v>6.2012</v>
      </c>
      <c r="W27">
        <v>3.1892999999999998</v>
      </c>
      <c r="X27">
        <v>2.9344000000000001</v>
      </c>
      <c r="Y27">
        <v>0</v>
      </c>
      <c r="Z27">
        <v>0</v>
      </c>
      <c r="AA27" t="s">
        <v>302</v>
      </c>
      <c r="AB27">
        <v>4.2358000000000002</v>
      </c>
      <c r="AC27" t="s">
        <v>237</v>
      </c>
      <c r="AD27">
        <v>4.5869</v>
      </c>
      <c r="AE27" t="s">
        <v>303</v>
      </c>
      <c r="AF27">
        <v>1.8849</v>
      </c>
      <c r="AG27">
        <v>28.2056</v>
      </c>
      <c r="AH27">
        <v>329.65280000000001</v>
      </c>
      <c r="AI27">
        <v>0.15</v>
      </c>
      <c r="AK27">
        <v>157</v>
      </c>
      <c r="AL27">
        <v>6</v>
      </c>
      <c r="AM27">
        <v>21</v>
      </c>
      <c r="AN27" t="s">
        <v>360</v>
      </c>
      <c r="AP27" t="s">
        <v>1056</v>
      </c>
    </row>
    <row r="28" spans="1:42">
      <c r="A28" t="s">
        <v>946</v>
      </c>
      <c r="B28" s="334">
        <v>43401</v>
      </c>
      <c r="C28" s="335">
        <v>0.67361111111111116</v>
      </c>
      <c r="D28" t="s">
        <v>146</v>
      </c>
      <c r="E28" t="s">
        <v>943</v>
      </c>
      <c r="F28" t="s">
        <v>330</v>
      </c>
      <c r="G28">
        <v>4379</v>
      </c>
      <c r="H28" t="s">
        <v>230</v>
      </c>
      <c r="I28" t="s">
        <v>231</v>
      </c>
      <c r="J28" t="s">
        <v>232</v>
      </c>
      <c r="K28" t="s">
        <v>944</v>
      </c>
      <c r="L28" t="s">
        <v>945</v>
      </c>
      <c r="M28">
        <v>11</v>
      </c>
      <c r="N28">
        <v>5</v>
      </c>
      <c r="O28">
        <v>76.029499999999999</v>
      </c>
      <c r="P28">
        <v>49.956899999999997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55.459499999999998</v>
      </c>
      <c r="Z28">
        <v>25.9129</v>
      </c>
      <c r="AA28" t="s">
        <v>334</v>
      </c>
      <c r="AB28">
        <v>2.2086999999999999</v>
      </c>
      <c r="AC28" t="s">
        <v>335</v>
      </c>
      <c r="AD28">
        <v>1.4916</v>
      </c>
      <c r="AE28" t="s">
        <v>307</v>
      </c>
      <c r="AF28">
        <v>2.1991999999999998</v>
      </c>
      <c r="AG28">
        <v>10.7</v>
      </c>
      <c r="AH28">
        <v>223.95820000000001</v>
      </c>
      <c r="AI28">
        <v>7</v>
      </c>
      <c r="AK28">
        <v>0</v>
      </c>
      <c r="AL28">
        <v>13</v>
      </c>
      <c r="AM28">
        <v>192</v>
      </c>
      <c r="AN28" t="s">
        <v>947</v>
      </c>
      <c r="AP28" t="s">
        <v>1056</v>
      </c>
    </row>
    <row r="29" spans="1:42">
      <c r="A29" t="s">
        <v>978</v>
      </c>
      <c r="B29" s="334">
        <v>43401</v>
      </c>
      <c r="C29" s="335">
        <v>0.68055555555555547</v>
      </c>
      <c r="D29" t="s">
        <v>212</v>
      </c>
      <c r="E29" t="s">
        <v>283</v>
      </c>
      <c r="G29">
        <v>5996</v>
      </c>
      <c r="H29" t="s">
        <v>230</v>
      </c>
      <c r="I29" t="s">
        <v>231</v>
      </c>
      <c r="J29" t="s">
        <v>232</v>
      </c>
      <c r="K29" t="s">
        <v>976</v>
      </c>
      <c r="L29" t="s">
        <v>977</v>
      </c>
      <c r="M29">
        <v>5</v>
      </c>
      <c r="N29">
        <v>6</v>
      </c>
      <c r="O29">
        <v>61.198</v>
      </c>
      <c r="P29">
        <v>59.241500000000002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54.1676</v>
      </c>
      <c r="Z29">
        <v>7.1429</v>
      </c>
      <c r="AA29" t="s">
        <v>979</v>
      </c>
      <c r="AB29">
        <v>4.5867000000000004</v>
      </c>
      <c r="AC29" t="s">
        <v>237</v>
      </c>
      <c r="AD29">
        <v>3.5464000000000002</v>
      </c>
      <c r="AE29" t="s">
        <v>255</v>
      </c>
      <c r="AF29">
        <v>1.7141</v>
      </c>
      <c r="AG29">
        <v>26</v>
      </c>
      <c r="AH29">
        <v>217.59710000000001</v>
      </c>
      <c r="AI29">
        <v>1</v>
      </c>
      <c r="AK29">
        <v>0</v>
      </c>
      <c r="AL29">
        <v>9</v>
      </c>
      <c r="AM29">
        <v>20</v>
      </c>
      <c r="AN29" t="s">
        <v>947</v>
      </c>
      <c r="AP29" t="s">
        <v>1056</v>
      </c>
    </row>
    <row r="30" spans="1:42">
      <c r="A30" t="s">
        <v>1003</v>
      </c>
      <c r="B30" s="334">
        <v>43401</v>
      </c>
      <c r="C30" s="335">
        <v>0.6875</v>
      </c>
      <c r="D30" t="s">
        <v>213</v>
      </c>
      <c r="E30" t="s">
        <v>812</v>
      </c>
      <c r="F30" t="s">
        <v>330</v>
      </c>
      <c r="G30">
        <v>6498</v>
      </c>
      <c r="H30" t="s">
        <v>375</v>
      </c>
      <c r="I30" t="s">
        <v>231</v>
      </c>
      <c r="J30" t="s">
        <v>5</v>
      </c>
      <c r="K30" t="s">
        <v>1001</v>
      </c>
      <c r="L30" t="s">
        <v>1002</v>
      </c>
      <c r="M30">
        <v>2</v>
      </c>
      <c r="N30">
        <v>5</v>
      </c>
      <c r="O30">
        <v>80.358400000000003</v>
      </c>
      <c r="P30">
        <v>72.308199999999999</v>
      </c>
      <c r="Q30">
        <v>19.5715</v>
      </c>
      <c r="R30">
        <v>9.7597000000000005</v>
      </c>
      <c r="S30">
        <v>8.1869999999999994</v>
      </c>
      <c r="T30">
        <v>4.7153999999999998</v>
      </c>
      <c r="U30">
        <v>3.5817999999999999</v>
      </c>
      <c r="V30">
        <v>2.0880999999999998</v>
      </c>
      <c r="W30">
        <v>2.3525999999999998</v>
      </c>
      <c r="X30">
        <v>1.5348999999999999</v>
      </c>
      <c r="Y30">
        <v>0</v>
      </c>
      <c r="Z30">
        <v>14.162100000000001</v>
      </c>
      <c r="AA30" t="s">
        <v>1004</v>
      </c>
      <c r="AB30">
        <v>1.8411999999999999</v>
      </c>
      <c r="AC30" t="s">
        <v>399</v>
      </c>
      <c r="AD30">
        <v>4.5528000000000004</v>
      </c>
      <c r="AE30" t="s">
        <v>1005</v>
      </c>
      <c r="AF30">
        <v>3.5522</v>
      </c>
      <c r="AG30">
        <v>40.774500000000003</v>
      </c>
      <c r="AH30">
        <v>269.34059999999999</v>
      </c>
      <c r="AI30">
        <v>3.5</v>
      </c>
      <c r="AK30">
        <v>114</v>
      </c>
      <c r="AL30">
        <v>6</v>
      </c>
      <c r="AM30">
        <v>9</v>
      </c>
      <c r="AN30" t="s">
        <v>381</v>
      </c>
      <c r="AP30" t="s">
        <v>1056</v>
      </c>
    </row>
    <row r="31" spans="1:42">
      <c r="A31" t="s">
        <v>1019</v>
      </c>
      <c r="B31" s="334">
        <v>43401</v>
      </c>
      <c r="C31" s="335">
        <v>0.69097222222222221</v>
      </c>
      <c r="D31" t="s">
        <v>224</v>
      </c>
      <c r="E31" t="s">
        <v>283</v>
      </c>
      <c r="G31">
        <v>5996</v>
      </c>
      <c r="H31" t="s">
        <v>284</v>
      </c>
      <c r="I31" t="s">
        <v>231</v>
      </c>
      <c r="J31" t="s">
        <v>232</v>
      </c>
      <c r="K31" t="s">
        <v>233</v>
      </c>
      <c r="L31" t="s">
        <v>1018</v>
      </c>
      <c r="M31">
        <v>15</v>
      </c>
      <c r="N31">
        <v>4</v>
      </c>
      <c r="O31">
        <v>66.121399999999994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100.5706</v>
      </c>
      <c r="Z31">
        <v>19.72</v>
      </c>
      <c r="AA31" t="s">
        <v>1020</v>
      </c>
      <c r="AB31">
        <v>1.8822000000000001</v>
      </c>
      <c r="AC31" t="s">
        <v>296</v>
      </c>
      <c r="AD31">
        <v>1.9804999999999999</v>
      </c>
      <c r="AE31" t="s">
        <v>303</v>
      </c>
      <c r="AF31">
        <v>1.0469999999999999</v>
      </c>
      <c r="AG31">
        <v>21</v>
      </c>
      <c r="AH31">
        <v>212.32169999999999</v>
      </c>
      <c r="AI31">
        <v>6.5</v>
      </c>
      <c r="AK31">
        <v>0</v>
      </c>
      <c r="AL31">
        <v>17</v>
      </c>
      <c r="AM31">
        <v>15</v>
      </c>
      <c r="AN31" t="s">
        <v>947</v>
      </c>
      <c r="AP31" t="s">
        <v>1056</v>
      </c>
    </row>
    <row r="32" spans="1:42">
      <c r="B32" s="334"/>
      <c r="C32" s="335"/>
    </row>
    <row r="33" spans="2:3">
      <c r="B33" s="334"/>
      <c r="C33" s="335"/>
    </row>
    <row r="34" spans="2:3">
      <c r="B34" s="334"/>
      <c r="C34" s="335"/>
    </row>
    <row r="35" spans="2:3">
      <c r="B35" s="334"/>
      <c r="C35" s="335"/>
    </row>
    <row r="36" spans="2:3">
      <c r="B36" s="334"/>
      <c r="C36" s="335"/>
    </row>
    <row r="37" spans="2:3">
      <c r="B37" s="334"/>
      <c r="C37" s="335"/>
    </row>
    <row r="38" spans="2:3">
      <c r="B38" s="334"/>
      <c r="C38" s="335"/>
    </row>
    <row r="39" spans="2:3">
      <c r="B39" s="334"/>
      <c r="C39" s="335"/>
    </row>
    <row r="40" spans="2:3">
      <c r="B40" s="334"/>
      <c r="C40" s="335"/>
    </row>
    <row r="41" spans="2:3">
      <c r="B41" s="334"/>
      <c r="C41" s="335"/>
    </row>
    <row r="42" spans="2:3">
      <c r="B42" s="334"/>
      <c r="C42" s="335"/>
    </row>
    <row r="43" spans="2:3">
      <c r="B43" s="334"/>
      <c r="C43" s="335"/>
    </row>
    <row r="44" spans="2:3">
      <c r="B44" s="334"/>
      <c r="C44" s="335"/>
    </row>
    <row r="45" spans="2:3">
      <c r="B45" s="334"/>
      <c r="C45" s="335"/>
    </row>
    <row r="46" spans="2:3">
      <c r="B46" s="334"/>
      <c r="C46" s="335"/>
    </row>
    <row r="47" spans="2:3">
      <c r="B47" s="334"/>
      <c r="C47" s="335"/>
    </row>
    <row r="48" spans="2:3">
      <c r="B48" s="334"/>
      <c r="C48" s="335"/>
    </row>
    <row r="49" spans="2:3">
      <c r="B49" s="334"/>
      <c r="C49" s="335"/>
    </row>
    <row r="50" spans="2:3">
      <c r="B50" s="334"/>
      <c r="C50" s="335"/>
    </row>
    <row r="51" spans="2:3">
      <c r="B51" s="334"/>
      <c r="C51" s="335"/>
    </row>
    <row r="52" spans="2:3">
      <c r="B52" s="334"/>
      <c r="C52" s="335"/>
    </row>
    <row r="53" spans="2:3">
      <c r="B53" s="334"/>
      <c r="C53" s="335"/>
    </row>
    <row r="54" spans="2:3">
      <c r="B54" s="334"/>
      <c r="C54" s="335"/>
    </row>
    <row r="55" spans="2:3">
      <c r="B55" s="334"/>
      <c r="C55" s="335"/>
    </row>
    <row r="56" spans="2:3">
      <c r="B56" s="334"/>
      <c r="C56" s="335"/>
    </row>
    <row r="57" spans="2:3">
      <c r="B57" s="334"/>
      <c r="C57" s="335"/>
    </row>
    <row r="58" spans="2:3">
      <c r="B58" s="334"/>
      <c r="C58" s="335"/>
    </row>
    <row r="59" spans="2:3">
      <c r="B59" s="334"/>
      <c r="C59" s="335"/>
    </row>
    <row r="60" spans="2:3">
      <c r="B60" s="334"/>
      <c r="C60" s="335"/>
    </row>
    <row r="61" spans="2:3">
      <c r="B61" s="334"/>
      <c r="C61" s="335"/>
    </row>
    <row r="62" spans="2:3">
      <c r="B62" s="334"/>
      <c r="C62" s="335"/>
    </row>
    <row r="63" spans="2:3">
      <c r="B63" s="334"/>
      <c r="C63" s="335"/>
    </row>
    <row r="64" spans="2:3">
      <c r="B64" s="334"/>
      <c r="C64" s="335"/>
    </row>
    <row r="65" spans="2:3">
      <c r="B65" s="334"/>
      <c r="C65" s="335"/>
    </row>
    <row r="66" spans="2:3">
      <c r="B66" s="334"/>
      <c r="C66" s="335"/>
    </row>
    <row r="67" spans="2:3">
      <c r="B67" s="334"/>
      <c r="C67" s="335"/>
    </row>
    <row r="68" spans="2:3">
      <c r="B68" s="334"/>
      <c r="C68" s="335"/>
    </row>
    <row r="69" spans="2:3">
      <c r="B69" s="334"/>
      <c r="C69" s="335"/>
    </row>
    <row r="70" spans="2:3">
      <c r="B70" s="334"/>
      <c r="C70" s="335"/>
    </row>
    <row r="71" spans="2:3">
      <c r="B71" s="334"/>
      <c r="C71" s="335"/>
    </row>
    <row r="72" spans="2:3">
      <c r="B72" s="334"/>
      <c r="C72" s="335"/>
    </row>
    <row r="73" spans="2:3">
      <c r="B73" s="334"/>
      <c r="C73" s="335"/>
    </row>
    <row r="74" spans="2:3">
      <c r="B74" s="334"/>
      <c r="C74" s="335"/>
    </row>
    <row r="75" spans="2:3">
      <c r="B75" s="334"/>
      <c r="C75" s="335"/>
    </row>
    <row r="76" spans="2:3">
      <c r="B76" s="334"/>
      <c r="C76" s="335"/>
    </row>
    <row r="77" spans="2:3">
      <c r="B77" s="334"/>
      <c r="C77" s="335"/>
    </row>
    <row r="78" spans="2:3">
      <c r="B78" s="334"/>
      <c r="C78" s="335"/>
    </row>
    <row r="79" spans="2:3">
      <c r="B79" s="334"/>
      <c r="C79" s="335"/>
    </row>
    <row r="80" spans="2:3">
      <c r="B80" s="334"/>
      <c r="C80" s="335"/>
    </row>
    <row r="81" spans="2:3">
      <c r="B81" s="334"/>
      <c r="C81" s="335"/>
    </row>
    <row r="82" spans="2:3">
      <c r="B82" s="334"/>
      <c r="C82" s="335"/>
    </row>
    <row r="83" spans="2:3">
      <c r="B83" s="334"/>
      <c r="C83" s="335"/>
    </row>
    <row r="84" spans="2:3">
      <c r="B84" s="334"/>
      <c r="C84" s="335"/>
    </row>
    <row r="85" spans="2:3">
      <c r="B85" s="334"/>
      <c r="C85" s="335"/>
    </row>
    <row r="86" spans="2:3">
      <c r="B86" s="334"/>
      <c r="C86" s="335"/>
    </row>
    <row r="87" spans="2:3">
      <c r="B87" s="334"/>
      <c r="C87" s="335"/>
    </row>
    <row r="88" spans="2:3">
      <c r="B88" s="334"/>
      <c r="C88" s="335"/>
    </row>
    <row r="89" spans="2:3">
      <c r="B89" s="334"/>
      <c r="C89" s="335"/>
    </row>
    <row r="90" spans="2:3">
      <c r="B90" s="334"/>
      <c r="C90" s="335"/>
    </row>
    <row r="91" spans="2:3">
      <c r="B91" s="334"/>
      <c r="C91" s="335"/>
    </row>
    <row r="92" spans="2:3">
      <c r="B92" s="334"/>
      <c r="C92" s="335"/>
    </row>
    <row r="93" spans="2:3">
      <c r="B93" s="334"/>
      <c r="C93" s="335"/>
    </row>
    <row r="94" spans="2:3">
      <c r="B94" s="334"/>
      <c r="C94" s="335"/>
    </row>
    <row r="95" spans="2:3">
      <c r="B95" s="334"/>
      <c r="C95" s="335"/>
    </row>
    <row r="96" spans="2:3">
      <c r="B96" s="334"/>
      <c r="C96" s="335"/>
    </row>
    <row r="97" spans="2:3">
      <c r="B97" s="334"/>
      <c r="C97" s="335"/>
    </row>
    <row r="98" spans="2:3">
      <c r="B98" s="334"/>
      <c r="C98" s="335"/>
    </row>
    <row r="99" spans="2:3">
      <c r="B99" s="334"/>
      <c r="C99" s="335"/>
    </row>
    <row r="100" spans="2:3">
      <c r="B100" s="334"/>
      <c r="C100" s="335"/>
    </row>
    <row r="101" spans="2:3">
      <c r="B101" s="334"/>
      <c r="C101" s="335"/>
    </row>
    <row r="102" spans="2:3">
      <c r="B102" s="334"/>
      <c r="C102" s="335"/>
    </row>
    <row r="103" spans="2:3">
      <c r="B103" s="334"/>
      <c r="C103" s="335"/>
    </row>
    <row r="104" spans="2:3">
      <c r="B104" s="334"/>
      <c r="C104" s="335"/>
    </row>
    <row r="105" spans="2:3">
      <c r="B105" s="334"/>
      <c r="C105" s="335"/>
    </row>
    <row r="106" spans="2:3">
      <c r="B106" s="334"/>
      <c r="C106" s="335"/>
    </row>
    <row r="107" spans="2:3">
      <c r="B107" s="334"/>
      <c r="C107" s="335"/>
    </row>
    <row r="108" spans="2:3">
      <c r="B108" s="334"/>
      <c r="C108" s="335"/>
    </row>
    <row r="109" spans="2:3">
      <c r="B109" s="334"/>
      <c r="C109" s="335"/>
    </row>
    <row r="110" spans="2:3">
      <c r="B110" s="334"/>
      <c r="C110" s="335"/>
    </row>
    <row r="111" spans="2:3">
      <c r="B111" s="334"/>
      <c r="C111" s="335"/>
    </row>
    <row r="112" spans="2:3">
      <c r="B112" s="334"/>
      <c r="C112" s="335"/>
    </row>
    <row r="113" spans="2:3">
      <c r="B113" s="334"/>
      <c r="C113" s="335"/>
    </row>
    <row r="114" spans="2:3">
      <c r="B114" s="334"/>
      <c r="C114" s="335"/>
    </row>
    <row r="115" spans="2:3">
      <c r="B115" s="334"/>
      <c r="C115" s="335"/>
    </row>
    <row r="116" spans="2:3">
      <c r="B116" s="334"/>
      <c r="C116" s="335"/>
    </row>
    <row r="117" spans="2:3">
      <c r="B117" s="334"/>
      <c r="C117" s="335"/>
    </row>
    <row r="118" spans="2:3">
      <c r="B118" s="334"/>
      <c r="C118" s="335"/>
    </row>
    <row r="119" spans="2:3">
      <c r="B119" s="334"/>
      <c r="C119" s="335"/>
    </row>
    <row r="120" spans="2:3">
      <c r="B120" s="334"/>
      <c r="C120" s="335"/>
    </row>
    <row r="121" spans="2:3">
      <c r="B121" s="334"/>
      <c r="C121" s="335"/>
    </row>
    <row r="122" spans="2:3">
      <c r="B122" s="334"/>
      <c r="C122" s="335"/>
    </row>
    <row r="123" spans="2:3">
      <c r="B123" s="334"/>
      <c r="C123" s="335"/>
    </row>
    <row r="124" spans="2:3">
      <c r="B124" s="334"/>
      <c r="C124" s="335"/>
    </row>
    <row r="125" spans="2:3">
      <c r="B125" s="334"/>
      <c r="C125" s="335"/>
    </row>
    <row r="126" spans="2:3">
      <c r="B126" s="334"/>
      <c r="C126" s="335"/>
    </row>
    <row r="127" spans="2:3">
      <c r="B127" s="334"/>
      <c r="C127" s="335"/>
    </row>
    <row r="128" spans="2:3">
      <c r="B128" s="334"/>
      <c r="C128" s="335"/>
    </row>
    <row r="129" spans="2:3">
      <c r="B129" s="334"/>
      <c r="C129" s="335"/>
    </row>
    <row r="130" spans="2:3">
      <c r="B130" s="334"/>
      <c r="C130" s="335"/>
    </row>
    <row r="131" spans="2:3">
      <c r="B131" s="334"/>
      <c r="C131" s="335"/>
    </row>
    <row r="132" spans="2:3">
      <c r="B132" s="334"/>
      <c r="C132" s="335"/>
    </row>
    <row r="133" spans="2:3">
      <c r="B133" s="334"/>
      <c r="C133" s="335"/>
    </row>
    <row r="134" spans="2:3">
      <c r="B134" s="334"/>
      <c r="C134" s="335"/>
    </row>
    <row r="135" spans="2:3">
      <c r="B135" s="334"/>
      <c r="C135" s="335"/>
    </row>
    <row r="136" spans="2:3">
      <c r="B136" s="334"/>
      <c r="C136" s="335"/>
    </row>
    <row r="137" spans="2:3">
      <c r="B137" s="334"/>
      <c r="C137" s="335"/>
    </row>
    <row r="138" spans="2:3">
      <c r="B138" s="334"/>
      <c r="C138" s="335"/>
    </row>
    <row r="139" spans="2:3">
      <c r="B139" s="334"/>
      <c r="C139" s="335"/>
    </row>
    <row r="140" spans="2:3">
      <c r="B140" s="334"/>
      <c r="C140" s="335"/>
    </row>
    <row r="141" spans="2:3">
      <c r="B141" s="334"/>
      <c r="C141" s="335"/>
    </row>
    <row r="142" spans="2:3">
      <c r="B142" s="334"/>
      <c r="C142" s="335"/>
    </row>
    <row r="143" spans="2:3">
      <c r="B143" s="334"/>
      <c r="C143" s="335"/>
    </row>
    <row r="144" spans="2:3">
      <c r="B144" s="334"/>
      <c r="C144" s="335"/>
    </row>
    <row r="145" spans="2:3">
      <c r="B145" s="334"/>
      <c r="C145" s="335"/>
    </row>
    <row r="146" spans="2:3">
      <c r="B146" s="334"/>
      <c r="C146" s="335"/>
    </row>
    <row r="147" spans="2:3">
      <c r="B147" s="334"/>
      <c r="C147" s="335"/>
    </row>
    <row r="148" spans="2:3">
      <c r="B148" s="334"/>
      <c r="C148" s="335"/>
    </row>
    <row r="149" spans="2:3">
      <c r="B149" s="334"/>
      <c r="C149" s="335"/>
    </row>
    <row r="150" spans="2:3">
      <c r="B150" s="334"/>
      <c r="C150" s="335"/>
    </row>
    <row r="151" spans="2:3">
      <c r="B151" s="334"/>
      <c r="C151" s="335"/>
    </row>
    <row r="152" spans="2:3">
      <c r="B152" s="334"/>
      <c r="C152" s="335"/>
    </row>
    <row r="153" spans="2:3">
      <c r="B153" s="334"/>
      <c r="C153" s="335"/>
    </row>
    <row r="154" spans="2:3">
      <c r="B154" s="334"/>
      <c r="C154" s="335"/>
    </row>
    <row r="155" spans="2:3">
      <c r="B155" s="334"/>
      <c r="C155" s="335"/>
    </row>
    <row r="156" spans="2:3">
      <c r="B156" s="334"/>
      <c r="C156" s="335"/>
    </row>
    <row r="157" spans="2:3">
      <c r="B157" s="334"/>
      <c r="C157" s="335"/>
    </row>
    <row r="158" spans="2:3">
      <c r="B158" s="334"/>
      <c r="C158" s="335"/>
    </row>
    <row r="159" spans="2:3">
      <c r="B159" s="334"/>
      <c r="C159" s="335"/>
    </row>
    <row r="160" spans="2:3">
      <c r="B160" s="334"/>
      <c r="C160" s="335"/>
    </row>
    <row r="161" spans="2:3">
      <c r="B161" s="334"/>
      <c r="C161" s="335"/>
    </row>
    <row r="162" spans="2:3">
      <c r="B162" s="334"/>
      <c r="C162" s="335"/>
    </row>
    <row r="163" spans="2:3">
      <c r="B163" s="334"/>
      <c r="C163" s="335"/>
    </row>
    <row r="164" spans="2:3">
      <c r="B164" s="334"/>
      <c r="C164" s="335"/>
    </row>
    <row r="165" spans="2:3">
      <c r="B165" s="334"/>
      <c r="C165" s="335"/>
    </row>
    <row r="166" spans="2:3">
      <c r="B166" s="334"/>
      <c r="C166" s="335"/>
    </row>
    <row r="167" spans="2:3">
      <c r="B167" s="334"/>
      <c r="C167" s="335"/>
    </row>
    <row r="168" spans="2:3">
      <c r="B168" s="334"/>
      <c r="C168" s="335"/>
    </row>
    <row r="169" spans="2:3">
      <c r="B169" s="334"/>
      <c r="C169" s="335"/>
    </row>
    <row r="170" spans="2:3">
      <c r="B170" s="334"/>
      <c r="C170" s="335"/>
    </row>
    <row r="171" spans="2:3">
      <c r="B171" s="334"/>
      <c r="C171" s="335"/>
    </row>
    <row r="172" spans="2:3">
      <c r="B172" s="334"/>
      <c r="C172" s="335"/>
    </row>
    <row r="173" spans="2:3">
      <c r="B173" s="334"/>
      <c r="C173" s="335"/>
    </row>
    <row r="174" spans="2:3">
      <c r="B174" s="334"/>
      <c r="C174" s="335"/>
    </row>
    <row r="175" spans="2:3">
      <c r="B175" s="334"/>
      <c r="C175" s="335"/>
    </row>
    <row r="176" spans="2:3">
      <c r="B176" s="334"/>
      <c r="C176" s="335"/>
    </row>
    <row r="177" spans="2:3">
      <c r="B177" s="334"/>
      <c r="C177" s="335"/>
    </row>
    <row r="178" spans="2:3">
      <c r="B178" s="334"/>
      <c r="C178" s="335"/>
    </row>
    <row r="179" spans="2:3">
      <c r="B179" s="334"/>
      <c r="C179" s="335"/>
    </row>
    <row r="180" spans="2:3">
      <c r="B180" s="334"/>
      <c r="C180" s="335"/>
    </row>
    <row r="181" spans="2:3">
      <c r="B181" s="334"/>
      <c r="C181" s="335"/>
    </row>
    <row r="182" spans="2:3">
      <c r="B182" s="334"/>
      <c r="C182" s="335"/>
    </row>
    <row r="183" spans="2:3">
      <c r="B183" s="334"/>
      <c r="C183" s="335"/>
    </row>
    <row r="184" spans="2:3">
      <c r="B184" s="334"/>
      <c r="C184" s="335"/>
    </row>
    <row r="185" spans="2:3">
      <c r="B185" s="334"/>
      <c r="C185" s="335"/>
    </row>
    <row r="186" spans="2:3">
      <c r="B186" s="334"/>
      <c r="C186" s="335"/>
    </row>
    <row r="187" spans="2:3">
      <c r="B187" s="334"/>
      <c r="C187" s="335"/>
    </row>
    <row r="188" spans="2:3">
      <c r="B188" s="334"/>
      <c r="C188" s="335"/>
    </row>
    <row r="189" spans="2:3">
      <c r="B189" s="334"/>
      <c r="C189" s="335"/>
    </row>
    <row r="190" spans="2:3">
      <c r="B190" s="334"/>
      <c r="C190" s="335"/>
    </row>
    <row r="191" spans="2:3">
      <c r="B191" s="334"/>
      <c r="C191" s="335"/>
    </row>
    <row r="192" spans="2:3">
      <c r="B192" s="334"/>
      <c r="C192" s="335"/>
    </row>
    <row r="193" spans="2:3">
      <c r="B193" s="334"/>
      <c r="C193" s="335"/>
    </row>
    <row r="194" spans="2:3">
      <c r="B194" s="334"/>
      <c r="C194" s="335"/>
    </row>
    <row r="195" spans="2:3">
      <c r="B195" s="334"/>
      <c r="C195" s="335"/>
    </row>
    <row r="196" spans="2:3">
      <c r="B196" s="334"/>
      <c r="C196" s="335"/>
    </row>
    <row r="197" spans="2:3">
      <c r="B197" s="334"/>
      <c r="C197" s="335"/>
    </row>
    <row r="198" spans="2:3">
      <c r="B198" s="334"/>
      <c r="C198" s="335"/>
    </row>
    <row r="199" spans="2:3">
      <c r="B199" s="334"/>
      <c r="C199" s="335"/>
    </row>
    <row r="200" spans="2:3">
      <c r="B200" s="334"/>
      <c r="C200" s="335"/>
    </row>
    <row r="201" spans="2:3">
      <c r="B201" s="334"/>
      <c r="C201" s="335"/>
    </row>
    <row r="202" spans="2:3">
      <c r="B202" s="334"/>
      <c r="C202" s="335"/>
    </row>
    <row r="203" spans="2:3">
      <c r="B203" s="334"/>
      <c r="C203" s="335"/>
    </row>
    <row r="204" spans="2:3">
      <c r="B204" s="334"/>
      <c r="C204" s="335"/>
    </row>
    <row r="205" spans="2:3">
      <c r="B205" s="334"/>
      <c r="C205" s="335"/>
    </row>
    <row r="206" spans="2:3">
      <c r="B206" s="334"/>
      <c r="C206" s="335"/>
    </row>
    <row r="207" spans="2:3">
      <c r="B207" s="334"/>
      <c r="C207" s="335"/>
    </row>
    <row r="208" spans="2:3">
      <c r="B208" s="334"/>
      <c r="C208" s="335"/>
    </row>
    <row r="209" spans="2:3">
      <c r="B209" s="334"/>
      <c r="C209" s="335"/>
    </row>
    <row r="210" spans="2:3">
      <c r="B210" s="334"/>
      <c r="C210" s="335"/>
    </row>
    <row r="211" spans="2:3">
      <c r="B211" s="334"/>
      <c r="C211" s="335"/>
    </row>
    <row r="212" spans="2:3">
      <c r="B212" s="334"/>
      <c r="C212" s="335"/>
    </row>
    <row r="213" spans="2:3">
      <c r="B213" s="334"/>
      <c r="C213" s="335"/>
    </row>
    <row r="214" spans="2:3">
      <c r="B214" s="334"/>
      <c r="C214" s="335"/>
    </row>
    <row r="215" spans="2:3">
      <c r="B215" s="334"/>
      <c r="C215" s="335"/>
    </row>
    <row r="216" spans="2:3">
      <c r="B216" s="334"/>
      <c r="C216" s="335"/>
    </row>
    <row r="217" spans="2:3">
      <c r="B217" s="334"/>
      <c r="C217" s="335"/>
    </row>
    <row r="218" spans="2:3">
      <c r="B218" s="334"/>
      <c r="C218" s="335"/>
    </row>
    <row r="219" spans="2:3">
      <c r="B219" s="334"/>
      <c r="C219" s="335"/>
    </row>
    <row r="220" spans="2:3">
      <c r="B220" s="334"/>
      <c r="C220" s="335"/>
    </row>
    <row r="221" spans="2:3">
      <c r="B221" s="334"/>
      <c r="C221" s="335"/>
    </row>
    <row r="222" spans="2:3">
      <c r="B222" s="334"/>
      <c r="C222" s="335"/>
    </row>
    <row r="223" spans="2:3">
      <c r="B223" s="334"/>
      <c r="C223" s="335"/>
    </row>
    <row r="224" spans="2:3">
      <c r="B224" s="334"/>
      <c r="C224" s="335"/>
    </row>
    <row r="225" spans="2:3">
      <c r="B225" s="334"/>
      <c r="C225" s="335"/>
    </row>
    <row r="226" spans="2:3">
      <c r="B226" s="334"/>
      <c r="C226" s="335"/>
    </row>
    <row r="227" spans="2:3">
      <c r="B227" s="334"/>
      <c r="C227" s="335"/>
    </row>
    <row r="228" spans="2:3">
      <c r="B228" s="334"/>
      <c r="C228" s="335"/>
    </row>
    <row r="229" spans="2:3">
      <c r="B229" s="334"/>
      <c r="C229" s="335"/>
    </row>
    <row r="230" spans="2:3">
      <c r="B230" s="334"/>
      <c r="C230" s="335"/>
    </row>
    <row r="231" spans="2:3">
      <c r="B231" s="334"/>
      <c r="C231" s="335"/>
    </row>
    <row r="232" spans="2:3">
      <c r="B232" s="334"/>
      <c r="C232" s="335"/>
    </row>
    <row r="233" spans="2:3">
      <c r="B233" s="334"/>
      <c r="C233" s="335"/>
    </row>
    <row r="234" spans="2:3">
      <c r="B234" s="334"/>
      <c r="C234" s="335"/>
    </row>
    <row r="235" spans="2:3">
      <c r="B235" s="334"/>
      <c r="C235" s="335"/>
    </row>
    <row r="236" spans="2:3">
      <c r="B236" s="334"/>
      <c r="C236" s="335"/>
    </row>
    <row r="237" spans="2:3">
      <c r="B237" s="334"/>
      <c r="C237" s="335"/>
    </row>
    <row r="238" spans="2:3">
      <c r="B238" s="334"/>
      <c r="C238" s="335"/>
    </row>
    <row r="239" spans="2:3">
      <c r="B239" s="334"/>
      <c r="C239" s="335"/>
    </row>
    <row r="240" spans="2:3">
      <c r="B240" s="334"/>
      <c r="C240" s="335"/>
    </row>
    <row r="241" spans="2:3">
      <c r="B241" s="334"/>
      <c r="C241" s="335"/>
    </row>
    <row r="242" spans="2:3">
      <c r="B242" s="334"/>
      <c r="C242" s="335"/>
    </row>
    <row r="243" spans="2:3">
      <c r="B243" s="334"/>
      <c r="C243" s="335"/>
    </row>
    <row r="244" spans="2:3">
      <c r="B244" s="334"/>
      <c r="C244" s="335"/>
    </row>
    <row r="245" spans="2:3">
      <c r="B245" s="334"/>
      <c r="C245" s="335"/>
    </row>
    <row r="246" spans="2:3">
      <c r="B246" s="334"/>
      <c r="C246" s="335"/>
    </row>
    <row r="247" spans="2:3">
      <c r="B247" s="334"/>
      <c r="C247" s="335"/>
    </row>
    <row r="248" spans="2:3">
      <c r="B248" s="334"/>
      <c r="C248" s="335"/>
    </row>
    <row r="249" spans="2:3">
      <c r="B249" s="334"/>
      <c r="C249" s="335"/>
    </row>
    <row r="250" spans="2:3">
      <c r="B250" s="334"/>
      <c r="C250" s="335"/>
    </row>
    <row r="251" spans="2:3">
      <c r="B251" s="334"/>
      <c r="C251" s="335"/>
    </row>
    <row r="252" spans="2:3">
      <c r="B252" s="334"/>
      <c r="C252" s="335"/>
    </row>
    <row r="253" spans="2:3">
      <c r="B253" s="334"/>
      <c r="C253" s="335"/>
    </row>
    <row r="254" spans="2:3">
      <c r="B254" s="334"/>
      <c r="C254" s="335"/>
    </row>
    <row r="255" spans="2:3">
      <c r="B255" s="334"/>
      <c r="C255" s="335"/>
    </row>
    <row r="256" spans="2:3">
      <c r="B256" s="334"/>
      <c r="C256" s="335"/>
    </row>
    <row r="257" spans="2:3">
      <c r="B257" s="334"/>
      <c r="C257" s="335"/>
    </row>
    <row r="258" spans="2:3">
      <c r="B258" s="334"/>
      <c r="C258" s="335"/>
    </row>
    <row r="259" spans="2:3">
      <c r="B259" s="334"/>
      <c r="C259" s="335"/>
    </row>
    <row r="260" spans="2:3">
      <c r="B260" s="334"/>
      <c r="C260" s="335"/>
    </row>
    <row r="261" spans="2:3">
      <c r="B261" s="334"/>
      <c r="C261" s="335"/>
    </row>
    <row r="262" spans="2:3">
      <c r="B262" s="334"/>
      <c r="C262" s="335"/>
    </row>
    <row r="263" spans="2:3">
      <c r="B263" s="334"/>
      <c r="C263" s="335"/>
    </row>
    <row r="264" spans="2:3">
      <c r="B264" s="334"/>
      <c r="C264" s="335"/>
    </row>
    <row r="265" spans="2:3">
      <c r="B265" s="334"/>
      <c r="C265" s="335"/>
    </row>
    <row r="266" spans="2:3">
      <c r="B266" s="334"/>
      <c r="C266" s="335"/>
    </row>
    <row r="267" spans="2:3">
      <c r="B267" s="334"/>
      <c r="C267" s="335"/>
    </row>
    <row r="268" spans="2:3">
      <c r="B268" s="334"/>
      <c r="C268" s="335"/>
    </row>
    <row r="269" spans="2:3">
      <c r="B269" s="334"/>
      <c r="C269" s="335"/>
    </row>
    <row r="270" spans="2:3">
      <c r="B270" s="334"/>
      <c r="C270" s="335"/>
    </row>
    <row r="271" spans="2:3">
      <c r="B271" s="334"/>
      <c r="C271" s="335"/>
    </row>
    <row r="272" spans="2:3">
      <c r="B272" s="334"/>
      <c r="C272" s="335"/>
    </row>
    <row r="273" spans="2:3">
      <c r="B273" s="334"/>
      <c r="C273" s="335"/>
    </row>
    <row r="274" spans="2:3">
      <c r="B274" s="334"/>
      <c r="C274" s="335"/>
    </row>
    <row r="275" spans="2:3">
      <c r="B275" s="334"/>
      <c r="C275" s="335"/>
    </row>
    <row r="276" spans="2:3">
      <c r="B276" s="334"/>
      <c r="C276" s="335"/>
    </row>
    <row r="277" spans="2:3">
      <c r="B277" s="334"/>
      <c r="C277" s="335"/>
    </row>
    <row r="278" spans="2:3">
      <c r="B278" s="334"/>
      <c r="C278" s="335"/>
    </row>
    <row r="279" spans="2:3">
      <c r="B279" s="334"/>
      <c r="C279" s="335"/>
    </row>
    <row r="280" spans="2:3">
      <c r="B280" s="334"/>
      <c r="C280" s="335"/>
    </row>
    <row r="281" spans="2:3">
      <c r="B281" s="334"/>
      <c r="C281" s="335"/>
    </row>
    <row r="282" spans="2:3">
      <c r="B282" s="334"/>
      <c r="C282" s="335"/>
    </row>
    <row r="283" spans="2:3">
      <c r="B283" s="334"/>
      <c r="C283" s="335"/>
    </row>
    <row r="284" spans="2:3">
      <c r="B284" s="334"/>
      <c r="C284" s="335"/>
    </row>
    <row r="285" spans="2:3">
      <c r="B285" s="334"/>
      <c r="C285" s="335"/>
    </row>
    <row r="286" spans="2:3">
      <c r="B286" s="334"/>
      <c r="C286" s="335"/>
    </row>
    <row r="287" spans="2:3">
      <c r="B287" s="334"/>
      <c r="C287" s="335"/>
    </row>
    <row r="288" spans="2:3">
      <c r="B288" s="334"/>
      <c r="C288" s="335"/>
    </row>
    <row r="289" spans="2:3">
      <c r="B289" s="334"/>
      <c r="C289" s="335"/>
    </row>
    <row r="290" spans="2:3">
      <c r="B290" s="334"/>
      <c r="C290" s="335"/>
    </row>
    <row r="291" spans="2:3">
      <c r="B291" s="334"/>
      <c r="C291" s="335"/>
    </row>
    <row r="292" spans="2:3">
      <c r="B292" s="334"/>
      <c r="C292" s="335"/>
    </row>
    <row r="293" spans="2:3">
      <c r="B293" s="334"/>
      <c r="C293" s="335"/>
    </row>
    <row r="294" spans="2:3">
      <c r="B294" s="334"/>
      <c r="C294" s="335"/>
    </row>
    <row r="295" spans="2:3">
      <c r="B295" s="334"/>
      <c r="C295" s="335"/>
    </row>
    <row r="296" spans="2:3">
      <c r="B296" s="334"/>
      <c r="C296" s="335"/>
    </row>
    <row r="297" spans="2:3">
      <c r="B297" s="334"/>
      <c r="C297" s="335"/>
    </row>
    <row r="298" spans="2:3">
      <c r="B298" s="334"/>
      <c r="C298" s="335"/>
    </row>
    <row r="299" spans="2:3">
      <c r="B299" s="334"/>
      <c r="C299" s="335"/>
    </row>
    <row r="300" spans="2:3">
      <c r="B300" s="334"/>
      <c r="C300" s="335"/>
    </row>
    <row r="301" spans="2:3">
      <c r="B301" s="334"/>
      <c r="C301" s="335"/>
    </row>
    <row r="302" spans="2:3">
      <c r="B302" s="334"/>
      <c r="C302" s="335"/>
    </row>
    <row r="303" spans="2:3">
      <c r="B303" s="334"/>
      <c r="C303" s="335"/>
    </row>
    <row r="304" spans="2:3">
      <c r="B304" s="334"/>
      <c r="C304" s="335"/>
    </row>
    <row r="305" spans="2:3">
      <c r="B305" s="334"/>
      <c r="C305" s="335"/>
    </row>
    <row r="306" spans="2:3">
      <c r="B306" s="334"/>
      <c r="C306" s="335"/>
    </row>
    <row r="307" spans="2:3">
      <c r="B307" s="334"/>
      <c r="C307" s="335"/>
    </row>
    <row r="308" spans="2:3">
      <c r="B308" s="334"/>
      <c r="C308" s="335"/>
    </row>
    <row r="309" spans="2:3">
      <c r="B309" s="334"/>
      <c r="C309" s="335"/>
    </row>
    <row r="310" spans="2:3">
      <c r="B310" s="334"/>
      <c r="C310" s="335"/>
    </row>
    <row r="311" spans="2:3">
      <c r="B311" s="334"/>
      <c r="C311" s="335"/>
    </row>
    <row r="312" spans="2:3">
      <c r="B312" s="334"/>
      <c r="C312" s="335"/>
    </row>
    <row r="313" spans="2:3">
      <c r="B313" s="334"/>
      <c r="C313" s="335"/>
    </row>
    <row r="314" spans="2:3">
      <c r="B314" s="334"/>
      <c r="C314" s="335"/>
    </row>
    <row r="315" spans="2:3">
      <c r="B315" s="334"/>
      <c r="C315" s="335"/>
    </row>
    <row r="316" spans="2:3">
      <c r="B316" s="334"/>
      <c r="C316" s="335"/>
    </row>
    <row r="317" spans="2:3">
      <c r="B317" s="334"/>
      <c r="C317" s="335"/>
    </row>
    <row r="318" spans="2:3">
      <c r="B318" s="334"/>
      <c r="C318" s="335"/>
    </row>
    <row r="319" spans="2:3">
      <c r="B319" s="334"/>
      <c r="C319" s="335"/>
    </row>
    <row r="320" spans="2:3">
      <c r="B320" s="334"/>
      <c r="C320" s="335"/>
    </row>
    <row r="321" spans="2:3">
      <c r="B321" s="334"/>
      <c r="C321" s="335"/>
    </row>
    <row r="322" spans="2:3">
      <c r="B322" s="334"/>
      <c r="C322" s="335"/>
    </row>
    <row r="323" spans="2:3">
      <c r="B323" s="334"/>
      <c r="C323" s="335"/>
    </row>
    <row r="324" spans="2:3">
      <c r="B324" s="334"/>
      <c r="C324" s="335"/>
    </row>
    <row r="325" spans="2:3">
      <c r="B325" s="334"/>
      <c r="C325" s="335"/>
    </row>
    <row r="326" spans="2:3">
      <c r="B326" s="334"/>
      <c r="C326" s="335"/>
    </row>
    <row r="327" spans="2:3">
      <c r="B327" s="334"/>
      <c r="C327" s="335"/>
    </row>
    <row r="328" spans="2:3">
      <c r="B328" s="334"/>
      <c r="C328" s="335"/>
    </row>
    <row r="329" spans="2:3">
      <c r="B329" s="334"/>
      <c r="C329" s="335"/>
    </row>
    <row r="330" spans="2:3">
      <c r="B330" s="334"/>
      <c r="C330" s="335"/>
    </row>
    <row r="331" spans="2:3">
      <c r="B331" s="334"/>
      <c r="C331" s="335"/>
    </row>
    <row r="332" spans="2:3">
      <c r="B332" s="334"/>
      <c r="C332" s="335"/>
    </row>
    <row r="333" spans="2:3">
      <c r="B333" s="334"/>
      <c r="C333" s="335"/>
    </row>
    <row r="334" spans="2:3">
      <c r="B334" s="334"/>
      <c r="C334" s="335"/>
    </row>
    <row r="335" spans="2:3">
      <c r="B335" s="334"/>
      <c r="C335" s="335"/>
    </row>
    <row r="336" spans="2:3">
      <c r="B336" s="334"/>
      <c r="C336" s="335"/>
    </row>
    <row r="337" spans="2:3">
      <c r="B337" s="334"/>
      <c r="C337" s="335"/>
    </row>
    <row r="338" spans="2:3">
      <c r="B338" s="334"/>
      <c r="C338" s="335"/>
    </row>
    <row r="339" spans="2:3">
      <c r="B339" s="334"/>
      <c r="C339" s="335"/>
    </row>
    <row r="340" spans="2:3">
      <c r="B340" s="334"/>
      <c r="C340" s="335"/>
    </row>
    <row r="341" spans="2:3">
      <c r="B341" s="334"/>
      <c r="C341" s="335"/>
    </row>
    <row r="342" spans="2:3">
      <c r="B342" s="334"/>
      <c r="C342" s="335"/>
    </row>
    <row r="343" spans="2:3">
      <c r="B343" s="334"/>
      <c r="C343" s="335"/>
    </row>
    <row r="344" spans="2:3">
      <c r="B344" s="334"/>
      <c r="C344" s="335"/>
    </row>
    <row r="345" spans="2:3">
      <c r="B345" s="334"/>
      <c r="C345" s="335"/>
    </row>
    <row r="346" spans="2:3">
      <c r="B346" s="334"/>
      <c r="C346" s="335"/>
    </row>
    <row r="347" spans="2:3">
      <c r="B347" s="334"/>
      <c r="C347" s="335"/>
    </row>
    <row r="348" spans="2:3">
      <c r="B348" s="334"/>
      <c r="C348" s="335"/>
    </row>
    <row r="349" spans="2:3">
      <c r="B349" s="334"/>
      <c r="C349" s="335"/>
    </row>
    <row r="350" spans="2:3">
      <c r="B350" s="334"/>
      <c r="C350" s="335"/>
    </row>
    <row r="351" spans="2:3">
      <c r="B351" s="334"/>
      <c r="C351" s="335"/>
    </row>
    <row r="352" spans="2:3">
      <c r="B352" s="334"/>
      <c r="C352" s="335"/>
    </row>
    <row r="353" spans="2:3">
      <c r="B353" s="334"/>
      <c r="C353" s="335"/>
    </row>
    <row r="354" spans="2:3">
      <c r="B354" s="334"/>
      <c r="C354" s="335"/>
    </row>
    <row r="355" spans="2:3">
      <c r="B355" s="334"/>
      <c r="C355" s="335"/>
    </row>
    <row r="356" spans="2:3">
      <c r="B356" s="334"/>
      <c r="C356" s="335"/>
    </row>
    <row r="357" spans="2:3">
      <c r="B357" s="334"/>
      <c r="C357" s="335"/>
    </row>
    <row r="358" spans="2:3">
      <c r="B358" s="334"/>
      <c r="C358" s="335"/>
    </row>
    <row r="359" spans="2:3">
      <c r="B359" s="334"/>
      <c r="C359" s="335"/>
    </row>
    <row r="360" spans="2:3">
      <c r="B360" s="334"/>
      <c r="C360" s="335"/>
    </row>
    <row r="361" spans="2:3">
      <c r="B361" s="334"/>
      <c r="C361" s="335"/>
    </row>
    <row r="362" spans="2:3">
      <c r="B362" s="334"/>
      <c r="C362" s="335"/>
    </row>
    <row r="363" spans="2:3">
      <c r="B363" s="334"/>
      <c r="C363" s="335"/>
    </row>
    <row r="364" spans="2:3">
      <c r="B364" s="334"/>
      <c r="C364" s="335"/>
    </row>
    <row r="365" spans="2:3">
      <c r="B365" s="334"/>
      <c r="C365" s="335"/>
    </row>
    <row r="366" spans="2:3">
      <c r="B366" s="334"/>
      <c r="C366" s="335"/>
    </row>
    <row r="367" spans="2:3">
      <c r="B367" s="334"/>
      <c r="C367" s="335"/>
    </row>
    <row r="368" spans="2:3">
      <c r="B368" s="334"/>
      <c r="C368" s="335"/>
    </row>
    <row r="369" spans="2:3">
      <c r="B369" s="334"/>
      <c r="C369" s="335"/>
    </row>
    <row r="370" spans="2:3">
      <c r="B370" s="334"/>
      <c r="C370" s="335"/>
    </row>
    <row r="371" spans="2:3">
      <c r="B371" s="334"/>
      <c r="C371" s="335"/>
    </row>
    <row r="372" spans="2:3">
      <c r="B372" s="334"/>
      <c r="C372" s="335"/>
    </row>
    <row r="373" spans="2:3">
      <c r="B373" s="334"/>
      <c r="C373" s="335"/>
    </row>
    <row r="374" spans="2:3">
      <c r="B374" s="334"/>
      <c r="C374" s="335"/>
    </row>
    <row r="375" spans="2:3">
      <c r="B375" s="334"/>
      <c r="C375" s="335"/>
    </row>
    <row r="376" spans="2:3">
      <c r="B376" s="334"/>
      <c r="C376" s="335"/>
    </row>
    <row r="377" spans="2:3">
      <c r="B377" s="334"/>
      <c r="C377" s="335"/>
    </row>
    <row r="378" spans="2:3">
      <c r="B378" s="334"/>
      <c r="C378" s="335"/>
    </row>
    <row r="379" spans="2:3">
      <c r="B379" s="334"/>
      <c r="C379" s="335"/>
    </row>
    <row r="380" spans="2:3">
      <c r="B380" s="334"/>
      <c r="C380" s="335"/>
    </row>
    <row r="381" spans="2:3">
      <c r="B381" s="334"/>
      <c r="C381" s="335"/>
    </row>
    <row r="382" spans="2:3">
      <c r="B382" s="334"/>
      <c r="C382" s="335"/>
    </row>
    <row r="383" spans="2:3">
      <c r="B383" s="334"/>
      <c r="C383" s="335"/>
    </row>
    <row r="384" spans="2:3">
      <c r="B384" s="334"/>
      <c r="C384" s="335"/>
    </row>
    <row r="385" spans="2:3">
      <c r="B385" s="334"/>
      <c r="C385" s="335"/>
    </row>
    <row r="386" spans="2:3">
      <c r="B386" s="334"/>
      <c r="C386" s="335"/>
    </row>
    <row r="387" spans="2:3">
      <c r="B387" s="334"/>
      <c r="C387" s="335"/>
    </row>
    <row r="388" spans="2:3">
      <c r="B388" s="334"/>
      <c r="C388" s="335"/>
    </row>
    <row r="389" spans="2:3">
      <c r="B389" s="334"/>
      <c r="C389" s="335"/>
    </row>
    <row r="390" spans="2:3">
      <c r="B390" s="334"/>
      <c r="C390" s="335"/>
    </row>
    <row r="391" spans="2:3">
      <c r="B391" s="334"/>
      <c r="C391" s="335"/>
    </row>
    <row r="392" spans="2:3">
      <c r="B392" s="334"/>
      <c r="C392" s="335"/>
    </row>
    <row r="393" spans="2:3">
      <c r="B393" s="334"/>
      <c r="C393" s="335"/>
    </row>
    <row r="394" spans="2:3">
      <c r="B394" s="334"/>
      <c r="C394" s="335"/>
    </row>
    <row r="395" spans="2:3">
      <c r="B395" s="334"/>
      <c r="C395" s="335"/>
    </row>
    <row r="396" spans="2:3">
      <c r="B396" s="334"/>
      <c r="C396" s="335"/>
    </row>
    <row r="397" spans="2:3">
      <c r="B397" s="334"/>
      <c r="C397" s="335"/>
    </row>
    <row r="398" spans="2:3">
      <c r="B398" s="334"/>
      <c r="C398" s="335"/>
    </row>
    <row r="399" spans="2:3">
      <c r="B399" s="334"/>
      <c r="C399" s="335"/>
    </row>
    <row r="400" spans="2:3">
      <c r="B400" s="334"/>
      <c r="C400" s="335"/>
    </row>
    <row r="401" spans="2:3">
      <c r="B401" s="334"/>
      <c r="C401" s="335"/>
    </row>
    <row r="402" spans="2:3">
      <c r="B402" s="334"/>
      <c r="C402" s="335"/>
    </row>
    <row r="403" spans="2:3">
      <c r="B403" s="334"/>
      <c r="C403" s="335"/>
    </row>
    <row r="404" spans="2:3">
      <c r="B404" s="334"/>
      <c r="C404" s="335"/>
    </row>
    <row r="405" spans="2:3">
      <c r="B405" s="334"/>
      <c r="C405" s="335"/>
    </row>
    <row r="406" spans="2:3">
      <c r="B406" s="334"/>
      <c r="C406" s="335"/>
    </row>
    <row r="407" spans="2:3">
      <c r="B407" s="334"/>
      <c r="C407" s="335"/>
    </row>
    <row r="408" spans="2:3">
      <c r="B408" s="334"/>
      <c r="C408" s="335"/>
    </row>
    <row r="409" spans="2:3">
      <c r="B409" s="334"/>
      <c r="C409" s="335"/>
    </row>
    <row r="410" spans="2:3">
      <c r="B410" s="334"/>
      <c r="C410" s="335"/>
    </row>
    <row r="411" spans="2:3">
      <c r="B411" s="334"/>
      <c r="C411" s="335"/>
    </row>
    <row r="412" spans="2:3">
      <c r="B412" s="334"/>
      <c r="C412" s="335"/>
    </row>
    <row r="413" spans="2:3">
      <c r="B413" s="334"/>
      <c r="C413" s="335"/>
    </row>
    <row r="414" spans="2:3">
      <c r="B414" s="334"/>
      <c r="C414" s="335"/>
    </row>
    <row r="415" spans="2:3">
      <c r="B415" s="334"/>
      <c r="C415" s="335"/>
    </row>
    <row r="416" spans="2:3">
      <c r="B416" s="334"/>
      <c r="C416" s="335"/>
    </row>
    <row r="417" spans="2:3">
      <c r="B417" s="334"/>
      <c r="C417" s="335"/>
    </row>
    <row r="418" spans="2:3">
      <c r="B418" s="334"/>
      <c r="C418" s="335"/>
    </row>
    <row r="419" spans="2:3">
      <c r="B419" s="334"/>
      <c r="C419" s="335"/>
    </row>
    <row r="420" spans="2:3">
      <c r="B420" s="334"/>
      <c r="C420" s="335"/>
    </row>
    <row r="421" spans="2:3">
      <c r="B421" s="334"/>
      <c r="C421" s="335"/>
    </row>
    <row r="422" spans="2:3">
      <c r="B422" s="334"/>
      <c r="C422" s="335"/>
    </row>
    <row r="423" spans="2:3">
      <c r="B423" s="334"/>
      <c r="C423" s="335"/>
    </row>
    <row r="424" spans="2:3">
      <c r="B424" s="334"/>
      <c r="C424" s="335"/>
    </row>
    <row r="425" spans="2:3">
      <c r="B425" s="334"/>
      <c r="C425" s="335"/>
    </row>
    <row r="426" spans="2:3">
      <c r="B426" s="334"/>
      <c r="C426" s="335"/>
    </row>
    <row r="427" spans="2:3">
      <c r="B427" s="334"/>
      <c r="C427" s="335"/>
    </row>
    <row r="428" spans="2:3">
      <c r="B428" s="334"/>
      <c r="C428" s="335"/>
    </row>
    <row r="429" spans="2:3">
      <c r="B429" s="334"/>
      <c r="C429" s="335"/>
    </row>
    <row r="430" spans="2:3">
      <c r="B430" s="334"/>
      <c r="C430" s="335"/>
    </row>
    <row r="431" spans="2:3">
      <c r="B431" s="334"/>
      <c r="C431" s="335"/>
    </row>
    <row r="432" spans="2:3">
      <c r="B432" s="334"/>
      <c r="C432" s="335"/>
    </row>
    <row r="433" spans="2:3">
      <c r="B433" s="334"/>
      <c r="C433" s="335"/>
    </row>
    <row r="434" spans="2:3">
      <c r="B434" s="334"/>
      <c r="C434" s="335"/>
    </row>
    <row r="435" spans="2:3">
      <c r="B435" s="334"/>
      <c r="C435" s="335"/>
    </row>
    <row r="436" spans="2:3">
      <c r="B436" s="334"/>
      <c r="C436" s="335"/>
    </row>
    <row r="437" spans="2:3">
      <c r="B437" s="334"/>
      <c r="C437" s="335"/>
    </row>
    <row r="438" spans="2:3">
      <c r="B438" s="334"/>
      <c r="C438" s="335"/>
    </row>
    <row r="439" spans="2:3">
      <c r="B439" s="334"/>
      <c r="C439" s="335"/>
    </row>
    <row r="440" spans="2:3">
      <c r="B440" s="334"/>
      <c r="C440" s="335"/>
    </row>
    <row r="441" spans="2:3">
      <c r="B441" s="334"/>
      <c r="C441" s="335"/>
    </row>
    <row r="442" spans="2:3">
      <c r="B442" s="334"/>
      <c r="C442" s="335"/>
    </row>
    <row r="443" spans="2:3">
      <c r="B443" s="334"/>
      <c r="C443" s="335"/>
    </row>
    <row r="444" spans="2:3">
      <c r="B444" s="334"/>
      <c r="C444" s="335"/>
    </row>
    <row r="445" spans="2:3">
      <c r="B445" s="334"/>
      <c r="C445" s="335"/>
    </row>
    <row r="446" spans="2:3">
      <c r="B446" s="334"/>
      <c r="C446" s="335"/>
    </row>
    <row r="447" spans="2:3">
      <c r="B447" s="334"/>
      <c r="C447" s="335"/>
    </row>
    <row r="448" spans="2:3">
      <c r="B448" s="334"/>
      <c r="C448" s="335"/>
    </row>
    <row r="449" spans="2:3">
      <c r="B449" s="334"/>
      <c r="C449" s="335"/>
    </row>
    <row r="450" spans="2:3">
      <c r="B450" s="334"/>
      <c r="C450" s="335"/>
    </row>
    <row r="451" spans="2:3">
      <c r="B451" s="334"/>
      <c r="C451" s="335"/>
    </row>
    <row r="452" spans="2:3">
      <c r="B452" s="334"/>
      <c r="C452" s="335"/>
    </row>
    <row r="453" spans="2:3">
      <c r="B453" s="334"/>
      <c r="C453" s="335"/>
    </row>
    <row r="454" spans="2:3">
      <c r="B454" s="334"/>
      <c r="C454" s="335"/>
    </row>
    <row r="455" spans="2:3">
      <c r="B455" s="334"/>
      <c r="C455" s="335"/>
    </row>
    <row r="456" spans="2:3">
      <c r="B456" s="334"/>
      <c r="C456" s="335"/>
    </row>
    <row r="457" spans="2:3">
      <c r="B457" s="334"/>
      <c r="C457" s="335"/>
    </row>
    <row r="458" spans="2:3">
      <c r="B458" s="334"/>
      <c r="C458" s="335"/>
    </row>
    <row r="459" spans="2:3">
      <c r="B459" s="334"/>
      <c r="C459" s="335"/>
    </row>
    <row r="460" spans="2:3">
      <c r="B460" s="334"/>
      <c r="C460" s="335"/>
    </row>
    <row r="461" spans="2:3">
      <c r="B461" s="334"/>
      <c r="C461" s="335"/>
    </row>
    <row r="462" spans="2:3">
      <c r="B462" s="334"/>
      <c r="C462" s="335"/>
    </row>
    <row r="463" spans="2:3">
      <c r="B463" s="334"/>
      <c r="C463" s="335"/>
    </row>
    <row r="464" spans="2:3">
      <c r="B464" s="334"/>
      <c r="C464" s="335"/>
    </row>
    <row r="465" spans="2:3">
      <c r="B465" s="334"/>
      <c r="C465" s="335"/>
    </row>
    <row r="466" spans="2:3">
      <c r="B466" s="334"/>
      <c r="C466" s="335"/>
    </row>
    <row r="467" spans="2:3">
      <c r="B467" s="334"/>
      <c r="C467" s="335"/>
    </row>
    <row r="468" spans="2:3">
      <c r="B468" s="334"/>
      <c r="C468" s="335"/>
    </row>
    <row r="469" spans="2:3">
      <c r="B469" s="334"/>
      <c r="C469" s="335"/>
    </row>
    <row r="470" spans="2:3">
      <c r="B470" s="334"/>
      <c r="C470" s="335"/>
    </row>
    <row r="471" spans="2:3">
      <c r="B471" s="334"/>
      <c r="C471" s="335"/>
    </row>
    <row r="472" spans="2:3">
      <c r="B472" s="334"/>
      <c r="C472" s="335"/>
    </row>
    <row r="473" spans="2:3">
      <c r="B473" s="334"/>
      <c r="C473" s="335"/>
    </row>
    <row r="474" spans="2:3">
      <c r="B474" s="334"/>
      <c r="C474" s="335"/>
    </row>
    <row r="475" spans="2:3">
      <c r="B475" s="334"/>
      <c r="C475" s="335"/>
    </row>
    <row r="476" spans="2:3">
      <c r="B476" s="334"/>
      <c r="C476" s="335"/>
    </row>
    <row r="477" spans="2:3">
      <c r="B477" s="334"/>
      <c r="C477" s="335"/>
    </row>
    <row r="478" spans="2:3">
      <c r="B478" s="334"/>
      <c r="C478" s="335"/>
    </row>
    <row r="479" spans="2:3">
      <c r="B479" s="334"/>
      <c r="C479" s="335"/>
    </row>
    <row r="480" spans="2:3">
      <c r="B480" s="334"/>
      <c r="C480" s="335"/>
    </row>
    <row r="481" spans="2:3">
      <c r="B481" s="334"/>
      <c r="C481" s="335"/>
    </row>
    <row r="482" spans="2:3">
      <c r="B482" s="334"/>
      <c r="C482" s="335"/>
    </row>
    <row r="483" spans="2:3">
      <c r="B483" s="334"/>
      <c r="C483" s="335"/>
    </row>
    <row r="484" spans="2:3">
      <c r="B484" s="334"/>
      <c r="C484" s="335"/>
    </row>
    <row r="485" spans="2:3">
      <c r="B485" s="334"/>
      <c r="C485" s="335"/>
    </row>
    <row r="486" spans="2:3">
      <c r="B486" s="334"/>
      <c r="C486" s="335"/>
    </row>
    <row r="487" spans="2:3">
      <c r="B487" s="334"/>
      <c r="C487" s="335"/>
    </row>
    <row r="488" spans="2:3">
      <c r="B488" s="334"/>
      <c r="C488" s="335"/>
    </row>
    <row r="489" spans="2:3">
      <c r="B489" s="334"/>
      <c r="C489" s="335"/>
    </row>
    <row r="490" spans="2:3">
      <c r="B490" s="334"/>
      <c r="C490" s="335"/>
    </row>
    <row r="491" spans="2:3">
      <c r="B491" s="334"/>
      <c r="C491" s="335"/>
    </row>
    <row r="492" spans="2:3">
      <c r="B492" s="334"/>
      <c r="C492" s="335"/>
    </row>
    <row r="493" spans="2:3">
      <c r="B493" s="334"/>
      <c r="C493" s="335"/>
    </row>
    <row r="494" spans="2:3">
      <c r="B494" s="334"/>
      <c r="C494" s="335"/>
    </row>
    <row r="495" spans="2:3">
      <c r="B495" s="334"/>
      <c r="C495" s="335"/>
    </row>
    <row r="496" spans="2:3">
      <c r="B496" s="334"/>
      <c r="C496" s="335"/>
    </row>
    <row r="497" spans="2:3">
      <c r="B497" s="334"/>
      <c r="C497" s="335"/>
    </row>
    <row r="498" spans="2:3">
      <c r="B498" s="334"/>
      <c r="C498" s="335"/>
    </row>
    <row r="499" spans="2:3">
      <c r="B499" s="334"/>
      <c r="C499" s="335"/>
    </row>
    <row r="500" spans="2:3">
      <c r="B500" s="334"/>
      <c r="C500" s="335"/>
    </row>
    <row r="501" spans="2:3">
      <c r="B501" s="334"/>
      <c r="C501" s="335"/>
    </row>
    <row r="502" spans="2:3">
      <c r="B502" s="334"/>
      <c r="C502" s="335"/>
    </row>
    <row r="503" spans="2:3">
      <c r="B503" s="334"/>
      <c r="C503" s="335"/>
    </row>
    <row r="504" spans="2:3">
      <c r="B504" s="334"/>
      <c r="C504" s="335"/>
    </row>
    <row r="505" spans="2:3">
      <c r="B505" s="334"/>
      <c r="C505" s="335"/>
    </row>
    <row r="506" spans="2:3">
      <c r="B506" s="334"/>
      <c r="C506" s="335"/>
    </row>
    <row r="507" spans="2:3">
      <c r="B507" s="334"/>
      <c r="C507" s="335"/>
    </row>
    <row r="508" spans="2:3">
      <c r="B508" s="334"/>
      <c r="C508" s="335"/>
    </row>
    <row r="509" spans="2:3">
      <c r="B509" s="334"/>
      <c r="C509" s="335"/>
    </row>
    <row r="510" spans="2:3">
      <c r="B510" s="334"/>
      <c r="C510" s="335"/>
    </row>
    <row r="511" spans="2:3">
      <c r="B511" s="334"/>
      <c r="C511" s="335"/>
    </row>
    <row r="512" spans="2:3">
      <c r="B512" s="334"/>
      <c r="C512" s="335"/>
    </row>
    <row r="513" spans="2:3">
      <c r="B513" s="334"/>
      <c r="C513" s="335"/>
    </row>
    <row r="514" spans="2:3">
      <c r="B514" s="334"/>
      <c r="C514" s="335"/>
    </row>
    <row r="515" spans="2:3">
      <c r="B515" s="334"/>
      <c r="C515" s="335"/>
    </row>
    <row r="516" spans="2:3">
      <c r="B516" s="334"/>
      <c r="C516" s="335"/>
    </row>
    <row r="517" spans="2:3">
      <c r="B517" s="334"/>
      <c r="C517" s="335"/>
    </row>
    <row r="518" spans="2:3">
      <c r="B518" s="334"/>
      <c r="C518" s="335"/>
    </row>
    <row r="519" spans="2:3">
      <c r="B519" s="334"/>
      <c r="C519" s="335"/>
    </row>
    <row r="520" spans="2:3">
      <c r="B520" s="334"/>
      <c r="C520" s="335"/>
    </row>
    <row r="521" spans="2:3">
      <c r="B521" s="334"/>
      <c r="C521" s="335"/>
    </row>
    <row r="522" spans="2:3">
      <c r="B522" s="334"/>
      <c r="C522" s="335"/>
    </row>
    <row r="523" spans="2:3">
      <c r="B523" s="334"/>
      <c r="C523" s="335"/>
    </row>
    <row r="524" spans="2:3">
      <c r="B524" s="334"/>
      <c r="C524" s="335"/>
    </row>
    <row r="525" spans="2:3">
      <c r="B525" s="334"/>
      <c r="C525" s="335"/>
    </row>
    <row r="526" spans="2:3">
      <c r="B526" s="334"/>
      <c r="C526" s="335"/>
    </row>
    <row r="527" spans="2:3">
      <c r="B527" s="334"/>
      <c r="C527" s="335"/>
    </row>
    <row r="528" spans="2:3">
      <c r="B528" s="334"/>
      <c r="C528" s="335"/>
    </row>
    <row r="529" spans="2:3">
      <c r="B529" s="334"/>
      <c r="C529" s="335"/>
    </row>
    <row r="530" spans="2:3">
      <c r="B530" s="334"/>
      <c r="C530" s="335"/>
    </row>
    <row r="531" spans="2:3">
      <c r="B531" s="334"/>
      <c r="C531" s="335"/>
    </row>
    <row r="532" spans="2:3">
      <c r="B532" s="334"/>
      <c r="C532" s="335"/>
    </row>
    <row r="533" spans="2:3">
      <c r="B533" s="334"/>
      <c r="C533" s="335"/>
    </row>
    <row r="534" spans="2:3">
      <c r="B534" s="334"/>
      <c r="C534" s="335"/>
    </row>
    <row r="535" spans="2:3">
      <c r="B535" s="334"/>
      <c r="C535" s="335"/>
    </row>
    <row r="536" spans="2:3">
      <c r="B536" s="334"/>
      <c r="C536" s="335"/>
    </row>
    <row r="537" spans="2:3">
      <c r="B537" s="334"/>
      <c r="C537" s="335"/>
    </row>
    <row r="538" spans="2:3">
      <c r="B538" s="334"/>
      <c r="C538" s="335"/>
    </row>
    <row r="539" spans="2:3">
      <c r="B539" s="334"/>
      <c r="C539" s="335"/>
    </row>
    <row r="540" spans="2:3">
      <c r="B540" s="334"/>
      <c r="C540" s="335"/>
    </row>
    <row r="541" spans="2:3">
      <c r="B541" s="334"/>
      <c r="C541" s="335"/>
    </row>
    <row r="542" spans="2:3">
      <c r="B542" s="334"/>
      <c r="C542" s="335"/>
    </row>
    <row r="543" spans="2:3">
      <c r="B543" s="334"/>
      <c r="C543" s="335"/>
    </row>
    <row r="544" spans="2:3">
      <c r="B544" s="334"/>
      <c r="C544" s="335"/>
    </row>
    <row r="545" spans="2:3">
      <c r="B545" s="334"/>
      <c r="C545" s="335"/>
    </row>
    <row r="546" spans="2:3">
      <c r="B546" s="334"/>
      <c r="C546" s="335"/>
    </row>
    <row r="547" spans="2:3">
      <c r="B547" s="334"/>
      <c r="C547" s="335"/>
    </row>
    <row r="548" spans="2:3">
      <c r="B548" s="334"/>
      <c r="C548" s="335"/>
    </row>
    <row r="549" spans="2:3">
      <c r="B549" s="334"/>
      <c r="C549" s="335"/>
    </row>
    <row r="550" spans="2:3">
      <c r="B550" s="334"/>
      <c r="C550" s="335"/>
    </row>
    <row r="551" spans="2:3">
      <c r="B551" s="334"/>
      <c r="C551" s="335"/>
    </row>
    <row r="552" spans="2:3">
      <c r="B552" s="334"/>
      <c r="C552" s="335"/>
    </row>
    <row r="553" spans="2:3">
      <c r="B553" s="334"/>
      <c r="C553" s="335"/>
    </row>
    <row r="554" spans="2:3">
      <c r="B554" s="334"/>
      <c r="C554" s="335"/>
    </row>
    <row r="555" spans="2:3">
      <c r="B555" s="334"/>
      <c r="C555" s="335"/>
    </row>
    <row r="556" spans="2:3">
      <c r="B556" s="334"/>
      <c r="C556" s="335"/>
    </row>
    <row r="557" spans="2:3">
      <c r="B557" s="334"/>
      <c r="C557" s="335"/>
    </row>
    <row r="558" spans="2:3">
      <c r="B558" s="334"/>
      <c r="C558" s="335"/>
    </row>
    <row r="559" spans="2:3">
      <c r="B559" s="334"/>
      <c r="C559" s="335"/>
    </row>
    <row r="560" spans="2:3">
      <c r="B560" s="334"/>
      <c r="C560" s="335"/>
    </row>
    <row r="561" spans="2:3">
      <c r="B561" s="334"/>
      <c r="C561" s="335"/>
    </row>
    <row r="562" spans="2:3">
      <c r="B562" s="334"/>
      <c r="C562" s="335"/>
    </row>
    <row r="563" spans="2:3">
      <c r="B563" s="334"/>
      <c r="C563" s="335"/>
    </row>
    <row r="564" spans="2:3">
      <c r="B564" s="334"/>
      <c r="C564" s="335"/>
    </row>
    <row r="565" spans="2:3">
      <c r="B565" s="334"/>
      <c r="C565" s="335"/>
    </row>
    <row r="566" spans="2:3">
      <c r="B566" s="334"/>
      <c r="C566" s="335"/>
    </row>
    <row r="567" spans="2:3">
      <c r="B567" s="334"/>
      <c r="C567" s="335"/>
    </row>
    <row r="568" spans="2:3">
      <c r="B568" s="334"/>
      <c r="C568" s="335"/>
    </row>
    <row r="569" spans="2:3">
      <c r="B569" s="334"/>
      <c r="C569" s="335"/>
    </row>
    <row r="570" spans="2:3">
      <c r="B570" s="334"/>
      <c r="C570" s="335"/>
    </row>
    <row r="571" spans="2:3">
      <c r="B571" s="334"/>
      <c r="C571" s="335"/>
    </row>
    <row r="572" spans="2:3">
      <c r="B572" s="334"/>
      <c r="C572" s="335"/>
    </row>
    <row r="573" spans="2:3">
      <c r="B573" s="334"/>
      <c r="C573" s="335"/>
    </row>
    <row r="574" spans="2:3">
      <c r="B574" s="334"/>
      <c r="C574" s="335"/>
    </row>
    <row r="575" spans="2:3">
      <c r="B575" s="334"/>
      <c r="C575" s="335"/>
    </row>
    <row r="576" spans="2:3">
      <c r="B576" s="334"/>
      <c r="C576" s="335"/>
    </row>
    <row r="577" spans="2:3">
      <c r="B577" s="334"/>
      <c r="C577" s="335"/>
    </row>
    <row r="578" spans="2:3">
      <c r="B578" s="334"/>
      <c r="C578" s="335"/>
    </row>
    <row r="579" spans="2:3">
      <c r="B579" s="334"/>
      <c r="C579" s="335"/>
    </row>
    <row r="580" spans="2:3">
      <c r="B580" s="334"/>
      <c r="C580" s="335"/>
    </row>
    <row r="581" spans="2:3">
      <c r="B581" s="334"/>
      <c r="C581" s="335"/>
    </row>
    <row r="582" spans="2:3">
      <c r="B582" s="334"/>
      <c r="C582" s="335"/>
    </row>
    <row r="583" spans="2:3">
      <c r="B583" s="334"/>
      <c r="C583" s="335"/>
    </row>
    <row r="584" spans="2:3">
      <c r="B584" s="334"/>
      <c r="C584" s="335"/>
    </row>
    <row r="585" spans="2:3">
      <c r="B585" s="334"/>
      <c r="C585" s="335"/>
    </row>
    <row r="586" spans="2:3">
      <c r="B586" s="334"/>
      <c r="C586" s="335"/>
    </row>
    <row r="587" spans="2:3">
      <c r="B587" s="334"/>
      <c r="C587" s="335"/>
    </row>
    <row r="588" spans="2:3">
      <c r="B588" s="334"/>
      <c r="C588" s="335"/>
    </row>
    <row r="589" spans="2:3">
      <c r="B589" s="334"/>
      <c r="C589" s="335"/>
    </row>
    <row r="590" spans="2:3">
      <c r="B590" s="334"/>
      <c r="C590" s="335"/>
    </row>
    <row r="591" spans="2:3">
      <c r="B591" s="334"/>
      <c r="C591" s="335"/>
    </row>
    <row r="592" spans="2:3">
      <c r="B592" s="334"/>
      <c r="C592" s="335"/>
    </row>
    <row r="593" spans="2:3">
      <c r="B593" s="334"/>
      <c r="C593" s="335"/>
    </row>
    <row r="594" spans="2:3">
      <c r="B594" s="334"/>
      <c r="C594" s="335"/>
    </row>
    <row r="595" spans="2:3">
      <c r="B595" s="334"/>
      <c r="C595" s="335"/>
    </row>
    <row r="596" spans="2:3">
      <c r="B596" s="334"/>
      <c r="C596" s="335"/>
    </row>
    <row r="597" spans="2:3">
      <c r="B597" s="334"/>
      <c r="C597" s="335"/>
    </row>
    <row r="598" spans="2:3">
      <c r="B598" s="334"/>
      <c r="C598" s="335"/>
    </row>
    <row r="599" spans="2:3">
      <c r="B599" s="334"/>
      <c r="C599" s="335"/>
    </row>
    <row r="600" spans="2:3">
      <c r="B600" s="334"/>
      <c r="C600" s="335"/>
    </row>
    <row r="601" spans="2:3">
      <c r="B601" s="334"/>
      <c r="C601" s="335"/>
    </row>
    <row r="602" spans="2:3">
      <c r="B602" s="334"/>
      <c r="C602" s="335"/>
    </row>
    <row r="603" spans="2:3">
      <c r="B603" s="334"/>
      <c r="C603" s="335"/>
    </row>
    <row r="604" spans="2:3">
      <c r="B604" s="334"/>
      <c r="C604" s="335"/>
    </row>
    <row r="605" spans="2:3">
      <c r="B605" s="334"/>
      <c r="C605" s="335"/>
    </row>
    <row r="606" spans="2:3">
      <c r="B606" s="334"/>
      <c r="C606" s="335"/>
    </row>
    <row r="607" spans="2:3">
      <c r="B607" s="334"/>
      <c r="C607" s="335"/>
    </row>
    <row r="608" spans="2:3">
      <c r="B608" s="334"/>
      <c r="C608" s="335"/>
    </row>
    <row r="609" spans="2:3">
      <c r="B609" s="334"/>
      <c r="C609" s="335"/>
    </row>
    <row r="610" spans="2:3">
      <c r="B610" s="334"/>
      <c r="C610" s="335"/>
    </row>
    <row r="611" spans="2:3">
      <c r="B611" s="334"/>
      <c r="C611" s="335"/>
    </row>
    <row r="612" spans="2:3">
      <c r="B612" s="334"/>
      <c r="C612" s="335"/>
    </row>
    <row r="613" spans="2:3">
      <c r="B613" s="334"/>
      <c r="C613" s="335"/>
    </row>
    <row r="614" spans="2:3">
      <c r="B614" s="334"/>
      <c r="C614" s="335"/>
    </row>
    <row r="615" spans="2:3">
      <c r="B615" s="334"/>
      <c r="C615" s="335"/>
    </row>
    <row r="616" spans="2:3">
      <c r="B616" s="334"/>
      <c r="C616" s="335"/>
    </row>
    <row r="617" spans="2:3">
      <c r="B617" s="334"/>
      <c r="C617" s="335"/>
    </row>
    <row r="618" spans="2:3">
      <c r="B618" s="334"/>
      <c r="C618" s="335"/>
    </row>
    <row r="619" spans="2:3">
      <c r="B619" s="334"/>
      <c r="C619" s="335"/>
    </row>
    <row r="620" spans="2:3">
      <c r="B620" s="334"/>
      <c r="C620" s="335"/>
    </row>
    <row r="621" spans="2:3">
      <c r="B621" s="334"/>
      <c r="C621" s="335"/>
    </row>
    <row r="622" spans="2:3">
      <c r="B622" s="334"/>
      <c r="C622" s="335"/>
    </row>
    <row r="623" spans="2:3">
      <c r="B623" s="334"/>
      <c r="C623" s="335"/>
    </row>
    <row r="624" spans="2:3">
      <c r="B624" s="334"/>
      <c r="C624" s="335"/>
    </row>
    <row r="625" spans="2:3">
      <c r="B625" s="334"/>
      <c r="C625" s="335"/>
    </row>
    <row r="626" spans="2:3">
      <c r="B626" s="334"/>
      <c r="C626" s="335"/>
    </row>
    <row r="627" spans="2:3">
      <c r="B627" s="334"/>
      <c r="C627" s="335"/>
    </row>
    <row r="628" spans="2:3">
      <c r="B628" s="334"/>
      <c r="C628" s="335"/>
    </row>
    <row r="629" spans="2:3">
      <c r="B629" s="334"/>
      <c r="C629" s="335"/>
    </row>
    <row r="630" spans="2:3">
      <c r="B630" s="334"/>
      <c r="C630" s="335"/>
    </row>
    <row r="631" spans="2:3">
      <c r="B631" s="334"/>
      <c r="C631" s="335"/>
    </row>
    <row r="632" spans="2:3">
      <c r="B632" s="334"/>
      <c r="C632" s="335"/>
    </row>
    <row r="633" spans="2:3">
      <c r="B633" s="334"/>
      <c r="C633" s="335"/>
    </row>
    <row r="634" spans="2:3">
      <c r="B634" s="334"/>
      <c r="C634" s="335"/>
    </row>
    <row r="635" spans="2:3">
      <c r="B635" s="334"/>
      <c r="C635" s="335"/>
    </row>
    <row r="636" spans="2:3">
      <c r="B636" s="334"/>
      <c r="C636" s="335"/>
    </row>
    <row r="637" spans="2:3">
      <c r="B637" s="334"/>
      <c r="C637" s="335"/>
    </row>
    <row r="638" spans="2:3">
      <c r="B638" s="334"/>
      <c r="C638" s="335"/>
    </row>
    <row r="639" spans="2:3">
      <c r="B639" s="334"/>
      <c r="C639" s="335"/>
    </row>
    <row r="640" spans="2:3">
      <c r="B640" s="334"/>
      <c r="C640" s="335"/>
    </row>
    <row r="641" spans="2:3">
      <c r="B641" s="334"/>
      <c r="C641" s="335"/>
    </row>
    <row r="642" spans="2:3">
      <c r="B642" s="334"/>
      <c r="C642" s="335"/>
    </row>
    <row r="643" spans="2:3">
      <c r="B643" s="334"/>
      <c r="C643" s="335"/>
    </row>
    <row r="644" spans="2:3">
      <c r="B644" s="334"/>
      <c r="C644" s="335"/>
    </row>
    <row r="645" spans="2:3">
      <c r="B645" s="334"/>
      <c r="C645" s="335"/>
    </row>
    <row r="646" spans="2:3">
      <c r="B646" s="334"/>
      <c r="C646" s="335"/>
    </row>
    <row r="647" spans="2:3">
      <c r="B647" s="334"/>
      <c r="C647" s="335"/>
    </row>
    <row r="648" spans="2:3">
      <c r="B648" s="334"/>
      <c r="C648" s="335"/>
    </row>
    <row r="649" spans="2:3">
      <c r="B649" s="334"/>
      <c r="C649" s="335"/>
    </row>
    <row r="650" spans="2:3">
      <c r="B650" s="334"/>
      <c r="C650" s="335"/>
    </row>
    <row r="651" spans="2:3">
      <c r="B651" s="334"/>
      <c r="C651" s="335"/>
    </row>
    <row r="652" spans="2:3">
      <c r="B652" s="334"/>
      <c r="C652" s="335"/>
    </row>
    <row r="653" spans="2:3">
      <c r="B653" s="334"/>
      <c r="C653" s="335"/>
    </row>
    <row r="654" spans="2:3">
      <c r="B654" s="334"/>
      <c r="C654" s="335"/>
    </row>
    <row r="655" spans="2:3">
      <c r="B655" s="334"/>
      <c r="C655" s="335"/>
    </row>
    <row r="656" spans="2:3">
      <c r="B656" s="334"/>
      <c r="C656" s="335"/>
    </row>
    <row r="657" spans="2:3">
      <c r="B657" s="334"/>
      <c r="C657" s="335"/>
    </row>
    <row r="658" spans="2:3">
      <c r="B658" s="334"/>
      <c r="C658" s="335"/>
    </row>
    <row r="659" spans="2:3">
      <c r="B659" s="334"/>
      <c r="C659" s="335"/>
    </row>
    <row r="660" spans="2:3">
      <c r="B660" s="334"/>
      <c r="C660" s="335"/>
    </row>
    <row r="661" spans="2:3">
      <c r="B661" s="334"/>
      <c r="C661" s="335"/>
    </row>
    <row r="662" spans="2:3">
      <c r="B662" s="334"/>
      <c r="C662" s="335"/>
    </row>
    <row r="663" spans="2:3">
      <c r="B663" s="334"/>
      <c r="C663" s="335"/>
    </row>
    <row r="664" spans="2:3">
      <c r="B664" s="334"/>
      <c r="C664" s="335"/>
    </row>
    <row r="665" spans="2:3">
      <c r="B665" s="334"/>
      <c r="C665" s="335"/>
    </row>
    <row r="666" spans="2:3">
      <c r="B666" s="334"/>
      <c r="C666" s="335"/>
    </row>
    <row r="667" spans="2:3">
      <c r="B667" s="334"/>
      <c r="C667" s="335"/>
    </row>
    <row r="668" spans="2:3">
      <c r="B668" s="334"/>
      <c r="C668" s="335"/>
    </row>
    <row r="669" spans="2:3">
      <c r="B669" s="334"/>
      <c r="C669" s="335"/>
    </row>
    <row r="670" spans="2:3">
      <c r="B670" s="334"/>
      <c r="C670" s="335"/>
    </row>
    <row r="671" spans="2:3">
      <c r="B671" s="334"/>
      <c r="C671" s="335"/>
    </row>
    <row r="672" spans="2:3">
      <c r="B672" s="334"/>
      <c r="C672" s="335"/>
    </row>
    <row r="673" spans="2:3">
      <c r="B673" s="334"/>
      <c r="C673" s="335"/>
    </row>
    <row r="674" spans="2:3">
      <c r="B674" s="334"/>
      <c r="C674" s="335"/>
    </row>
    <row r="675" spans="2:3">
      <c r="B675" s="334"/>
      <c r="C675" s="335"/>
    </row>
    <row r="676" spans="2:3">
      <c r="B676" s="334"/>
      <c r="C676" s="335"/>
    </row>
    <row r="677" spans="2:3">
      <c r="B677" s="334"/>
      <c r="C677" s="335"/>
    </row>
    <row r="678" spans="2:3">
      <c r="B678" s="334"/>
      <c r="C678" s="335"/>
    </row>
    <row r="679" spans="2:3">
      <c r="B679" s="334"/>
      <c r="C679" s="335"/>
    </row>
    <row r="680" spans="2:3">
      <c r="B680" s="334"/>
      <c r="C680" s="335"/>
    </row>
    <row r="681" spans="2:3">
      <c r="B681" s="334"/>
      <c r="C681" s="335"/>
    </row>
    <row r="682" spans="2:3">
      <c r="B682" s="334"/>
      <c r="C682" s="335"/>
    </row>
    <row r="683" spans="2:3">
      <c r="B683" s="334"/>
      <c r="C683" s="335"/>
    </row>
    <row r="684" spans="2:3">
      <c r="B684" s="334"/>
      <c r="C684" s="335"/>
    </row>
    <row r="685" spans="2:3">
      <c r="B685" s="334"/>
      <c r="C685" s="335"/>
    </row>
    <row r="686" spans="2:3">
      <c r="B686" s="334"/>
      <c r="C686" s="335"/>
    </row>
    <row r="687" spans="2:3">
      <c r="B687" s="334"/>
      <c r="C687" s="335"/>
    </row>
    <row r="688" spans="2:3">
      <c r="B688" s="334"/>
      <c r="C688" s="335"/>
    </row>
    <row r="689" spans="2:3">
      <c r="B689" s="334"/>
      <c r="C689" s="335"/>
    </row>
    <row r="690" spans="2:3">
      <c r="B690" s="334"/>
      <c r="C690" s="335"/>
    </row>
    <row r="691" spans="2:3">
      <c r="B691" s="334"/>
      <c r="C691" s="335"/>
    </row>
    <row r="692" spans="2:3">
      <c r="B692" s="334"/>
      <c r="C692" s="335"/>
    </row>
    <row r="693" spans="2:3">
      <c r="B693" s="334"/>
      <c r="C693" s="335"/>
    </row>
    <row r="694" spans="2:3">
      <c r="B694" s="334"/>
      <c r="C694" s="335"/>
    </row>
    <row r="695" spans="2:3">
      <c r="B695" s="334"/>
      <c r="C695" s="335"/>
    </row>
    <row r="696" spans="2:3">
      <c r="B696" s="334"/>
      <c r="C696" s="335"/>
    </row>
    <row r="697" spans="2:3">
      <c r="B697" s="334"/>
      <c r="C697" s="335"/>
    </row>
    <row r="698" spans="2:3">
      <c r="B698" s="334"/>
      <c r="C698" s="335"/>
    </row>
    <row r="699" spans="2:3">
      <c r="B699" s="334"/>
      <c r="C699" s="335"/>
    </row>
    <row r="700" spans="2:3">
      <c r="B700" s="334"/>
      <c r="C700" s="335"/>
    </row>
    <row r="701" spans="2:3">
      <c r="B701" s="334"/>
      <c r="C701" s="335"/>
    </row>
    <row r="702" spans="2:3">
      <c r="B702" s="334"/>
      <c r="C702" s="335"/>
    </row>
    <row r="703" spans="2:3">
      <c r="B703" s="334"/>
      <c r="C703" s="335"/>
    </row>
    <row r="704" spans="2:3">
      <c r="B704" s="334"/>
      <c r="C704" s="335"/>
    </row>
    <row r="705" spans="2:3">
      <c r="B705" s="334"/>
      <c r="C705" s="335"/>
    </row>
    <row r="706" spans="2:3">
      <c r="B706" s="334"/>
      <c r="C706" s="335"/>
    </row>
    <row r="707" spans="2:3">
      <c r="B707" s="334"/>
      <c r="C707" s="335"/>
    </row>
    <row r="708" spans="2:3">
      <c r="B708" s="334"/>
      <c r="C708" s="335"/>
    </row>
    <row r="709" spans="2:3">
      <c r="B709" s="334"/>
      <c r="C709" s="335"/>
    </row>
    <row r="710" spans="2:3">
      <c r="B710" s="334"/>
      <c r="C710" s="335"/>
    </row>
    <row r="711" spans="2:3">
      <c r="B711" s="334"/>
      <c r="C711" s="335"/>
    </row>
    <row r="712" spans="2:3">
      <c r="B712" s="334"/>
      <c r="C712" s="335"/>
    </row>
    <row r="713" spans="2:3">
      <c r="B713" s="334"/>
      <c r="C713" s="335"/>
    </row>
    <row r="714" spans="2:3">
      <c r="B714" s="334"/>
      <c r="C714" s="335"/>
    </row>
    <row r="715" spans="2:3">
      <c r="B715" s="334"/>
      <c r="C715" s="335"/>
    </row>
    <row r="716" spans="2:3">
      <c r="B716" s="334"/>
      <c r="C716" s="335"/>
    </row>
    <row r="717" spans="2:3">
      <c r="B717" s="334"/>
      <c r="C717" s="335"/>
    </row>
    <row r="718" spans="2:3">
      <c r="B718" s="334"/>
      <c r="C718" s="335"/>
    </row>
    <row r="719" spans="2:3">
      <c r="B719" s="334"/>
      <c r="C719" s="335"/>
    </row>
    <row r="720" spans="2:3">
      <c r="B720" s="334"/>
      <c r="C720" s="335"/>
    </row>
    <row r="721" spans="2:3">
      <c r="B721" s="334"/>
      <c r="C721" s="335"/>
    </row>
    <row r="722" spans="2:3">
      <c r="B722" s="334"/>
      <c r="C722" s="335"/>
    </row>
    <row r="723" spans="2:3">
      <c r="B723" s="334"/>
      <c r="C723" s="335"/>
    </row>
    <row r="724" spans="2:3">
      <c r="B724" s="334"/>
      <c r="C724" s="335"/>
    </row>
    <row r="725" spans="2:3">
      <c r="B725" s="334"/>
      <c r="C725" s="335"/>
    </row>
    <row r="726" spans="2:3">
      <c r="B726" s="334"/>
      <c r="C726" s="335"/>
    </row>
    <row r="727" spans="2:3">
      <c r="B727" s="334"/>
      <c r="C727" s="335"/>
    </row>
    <row r="728" spans="2:3">
      <c r="B728" s="334"/>
      <c r="C728" s="335"/>
    </row>
    <row r="729" spans="2:3">
      <c r="B729" s="334"/>
      <c r="C729" s="335"/>
    </row>
    <row r="730" spans="2:3">
      <c r="B730" s="334"/>
      <c r="C730" s="335"/>
    </row>
    <row r="731" spans="2:3">
      <c r="B731" s="334"/>
      <c r="C731" s="335"/>
    </row>
    <row r="732" spans="2:3">
      <c r="B732" s="334"/>
      <c r="C732" s="335"/>
    </row>
    <row r="733" spans="2:3">
      <c r="B733" s="334"/>
      <c r="C733" s="335"/>
    </row>
    <row r="734" spans="2:3">
      <c r="B734" s="334"/>
      <c r="C734" s="335"/>
    </row>
    <row r="735" spans="2:3">
      <c r="B735" s="334"/>
      <c r="C735" s="335"/>
    </row>
    <row r="736" spans="2:3">
      <c r="B736" s="334"/>
      <c r="C736" s="335"/>
    </row>
    <row r="737" spans="2:3">
      <c r="B737" s="334"/>
      <c r="C737" s="335"/>
    </row>
    <row r="738" spans="2:3">
      <c r="B738" s="334"/>
      <c r="C738" s="335"/>
    </row>
    <row r="739" spans="2:3">
      <c r="B739" s="334"/>
      <c r="C739" s="335"/>
    </row>
    <row r="740" spans="2:3">
      <c r="B740" s="334"/>
      <c r="C740" s="335"/>
    </row>
    <row r="741" spans="2:3">
      <c r="B741" s="334"/>
      <c r="C741" s="335"/>
    </row>
    <row r="742" spans="2:3">
      <c r="B742" s="334"/>
      <c r="C742" s="335"/>
    </row>
    <row r="743" spans="2:3">
      <c r="B743" s="334"/>
      <c r="C743" s="335"/>
    </row>
    <row r="744" spans="2:3">
      <c r="B744" s="334"/>
      <c r="C744" s="335"/>
    </row>
    <row r="745" spans="2:3">
      <c r="B745" s="334"/>
      <c r="C745" s="335"/>
    </row>
    <row r="746" spans="2:3">
      <c r="B746" s="334"/>
      <c r="C746" s="335"/>
    </row>
    <row r="747" spans="2:3">
      <c r="B747" s="334"/>
      <c r="C747" s="335"/>
    </row>
    <row r="748" spans="2:3">
      <c r="B748" s="334"/>
      <c r="C748" s="335"/>
    </row>
    <row r="749" spans="2:3">
      <c r="B749" s="334"/>
      <c r="C749" s="335"/>
    </row>
    <row r="750" spans="2:3">
      <c r="B750" s="334"/>
      <c r="C750" s="335"/>
    </row>
    <row r="751" spans="2:3">
      <c r="B751" s="334"/>
      <c r="C751" s="335"/>
    </row>
    <row r="752" spans="2:3">
      <c r="B752" s="334"/>
      <c r="C752" s="335"/>
    </row>
    <row r="753" spans="2:3">
      <c r="B753" s="334"/>
      <c r="C753" s="335"/>
    </row>
    <row r="754" spans="2:3">
      <c r="B754" s="334"/>
      <c r="C754" s="335"/>
    </row>
    <row r="755" spans="2:3">
      <c r="B755" s="334"/>
      <c r="C755" s="335"/>
    </row>
    <row r="756" spans="2:3">
      <c r="B756" s="334"/>
      <c r="C756" s="335"/>
    </row>
    <row r="757" spans="2:3">
      <c r="B757" s="334"/>
      <c r="C757" s="335"/>
    </row>
    <row r="758" spans="2:3">
      <c r="B758" s="334"/>
      <c r="C758" s="335"/>
    </row>
    <row r="759" spans="2:3">
      <c r="B759" s="334"/>
      <c r="C759" s="335"/>
    </row>
    <row r="760" spans="2:3">
      <c r="B760" s="334"/>
      <c r="C760" s="335"/>
    </row>
    <row r="761" spans="2:3">
      <c r="B761" s="334"/>
      <c r="C761" s="335"/>
    </row>
    <row r="762" spans="2:3">
      <c r="B762" s="334"/>
      <c r="C762" s="335"/>
    </row>
    <row r="763" spans="2:3">
      <c r="B763" s="334"/>
      <c r="C763" s="335"/>
    </row>
    <row r="764" spans="2:3">
      <c r="B764" s="334"/>
      <c r="C764" s="335"/>
    </row>
    <row r="765" spans="2:3">
      <c r="B765" s="334"/>
      <c r="C765" s="335"/>
    </row>
    <row r="766" spans="2:3">
      <c r="B766" s="334"/>
      <c r="C766" s="335"/>
    </row>
    <row r="767" spans="2:3">
      <c r="B767" s="334"/>
      <c r="C767" s="335"/>
    </row>
    <row r="768" spans="2:3">
      <c r="B768" s="334"/>
      <c r="C768" s="335"/>
    </row>
    <row r="769" spans="2:3">
      <c r="B769" s="334"/>
      <c r="C769" s="335"/>
    </row>
    <row r="770" spans="2:3">
      <c r="B770" s="334"/>
      <c r="C770" s="335"/>
    </row>
    <row r="771" spans="2:3">
      <c r="B771" s="334"/>
      <c r="C771" s="335"/>
    </row>
    <row r="772" spans="2:3">
      <c r="B772" s="334"/>
      <c r="C772" s="335"/>
    </row>
    <row r="773" spans="2:3">
      <c r="B773" s="334"/>
      <c r="C773" s="335"/>
    </row>
    <row r="774" spans="2:3">
      <c r="B774" s="334"/>
      <c r="C774" s="335"/>
    </row>
    <row r="775" spans="2:3">
      <c r="B775" s="334"/>
      <c r="C775" s="335"/>
    </row>
    <row r="776" spans="2:3">
      <c r="B776" s="334"/>
      <c r="C776" s="335"/>
    </row>
    <row r="777" spans="2:3">
      <c r="B777" s="334"/>
      <c r="C777" s="335"/>
    </row>
    <row r="778" spans="2:3">
      <c r="B778" s="334"/>
      <c r="C778" s="335"/>
    </row>
    <row r="779" spans="2:3">
      <c r="B779" s="334"/>
      <c r="C779" s="335"/>
    </row>
    <row r="780" spans="2:3">
      <c r="B780" s="334"/>
      <c r="C780" s="335"/>
    </row>
    <row r="781" spans="2:3">
      <c r="B781" s="334"/>
      <c r="C781" s="335"/>
    </row>
    <row r="782" spans="2:3">
      <c r="B782" s="334"/>
      <c r="C782" s="335"/>
    </row>
    <row r="783" spans="2:3">
      <c r="B783" s="334"/>
      <c r="C783" s="335"/>
    </row>
    <row r="784" spans="2:3">
      <c r="B784" s="334"/>
      <c r="C784" s="335"/>
    </row>
    <row r="785" spans="2:3">
      <c r="B785" s="334"/>
      <c r="C785" s="335"/>
    </row>
    <row r="786" spans="2:3">
      <c r="B786" s="334"/>
      <c r="C786" s="335"/>
    </row>
    <row r="787" spans="2:3">
      <c r="B787" s="334"/>
      <c r="C787" s="335"/>
    </row>
    <row r="788" spans="2:3">
      <c r="B788" s="334"/>
      <c r="C788" s="335"/>
    </row>
    <row r="789" spans="2:3">
      <c r="B789" s="334"/>
      <c r="C789" s="335"/>
    </row>
    <row r="790" spans="2:3">
      <c r="B790" s="334"/>
      <c r="C790" s="335"/>
    </row>
    <row r="791" spans="2:3">
      <c r="B791" s="334"/>
      <c r="C791" s="335"/>
    </row>
    <row r="792" spans="2:3">
      <c r="B792" s="334"/>
      <c r="C792" s="335"/>
    </row>
    <row r="793" spans="2:3">
      <c r="B793" s="334"/>
      <c r="C793" s="335"/>
    </row>
    <row r="794" spans="2:3">
      <c r="B794" s="334"/>
      <c r="C794" s="335"/>
    </row>
    <row r="795" spans="2:3">
      <c r="B795" s="334"/>
      <c r="C795" s="335"/>
    </row>
    <row r="796" spans="2:3">
      <c r="B796" s="334"/>
      <c r="C796" s="335"/>
    </row>
    <row r="797" spans="2:3">
      <c r="B797" s="334"/>
      <c r="C797" s="335"/>
    </row>
    <row r="798" spans="2:3">
      <c r="B798" s="334"/>
      <c r="C798" s="335"/>
    </row>
    <row r="799" spans="2:3">
      <c r="B799" s="334"/>
      <c r="C799" s="335"/>
    </row>
    <row r="800" spans="2:3">
      <c r="B800" s="334"/>
      <c r="C800" s="335"/>
    </row>
    <row r="801" spans="2:3">
      <c r="B801" s="334"/>
      <c r="C801" s="335"/>
    </row>
    <row r="802" spans="2:3">
      <c r="B802" s="334"/>
      <c r="C802" s="335"/>
    </row>
    <row r="803" spans="2:3">
      <c r="B803" s="334"/>
      <c r="C803" s="335"/>
    </row>
    <row r="804" spans="2:3">
      <c r="B804" s="334"/>
      <c r="C804" s="335"/>
    </row>
    <row r="805" spans="2:3">
      <c r="B805" s="334"/>
      <c r="C805" s="335"/>
    </row>
    <row r="806" spans="2:3">
      <c r="B806" s="334"/>
      <c r="C806" s="335"/>
    </row>
    <row r="807" spans="2:3">
      <c r="B807" s="334"/>
      <c r="C807" s="335"/>
    </row>
    <row r="808" spans="2:3">
      <c r="B808" s="334"/>
      <c r="C808" s="335"/>
    </row>
    <row r="809" spans="2:3">
      <c r="B809" s="334"/>
      <c r="C809" s="335"/>
    </row>
    <row r="810" spans="2:3">
      <c r="B810" s="334"/>
      <c r="C810" s="335"/>
    </row>
    <row r="811" spans="2:3">
      <c r="B811" s="334"/>
      <c r="C811" s="335"/>
    </row>
    <row r="812" spans="2:3">
      <c r="B812" s="334"/>
      <c r="C812" s="335"/>
    </row>
    <row r="813" spans="2:3">
      <c r="B813" s="334"/>
      <c r="C813" s="335"/>
    </row>
    <row r="814" spans="2:3">
      <c r="B814" s="334"/>
      <c r="C814" s="335"/>
    </row>
    <row r="815" spans="2:3">
      <c r="B815" s="334"/>
      <c r="C815" s="335"/>
    </row>
    <row r="816" spans="2:3">
      <c r="B816" s="334"/>
      <c r="C816" s="335"/>
    </row>
    <row r="817" spans="2:3">
      <c r="B817" s="334"/>
      <c r="C817" s="335"/>
    </row>
    <row r="818" spans="2:3">
      <c r="B818" s="334"/>
      <c r="C818" s="335"/>
    </row>
    <row r="819" spans="2:3">
      <c r="B819" s="334"/>
      <c r="C819" s="335"/>
    </row>
    <row r="820" spans="2:3">
      <c r="B820" s="334"/>
      <c r="C820" s="335"/>
    </row>
    <row r="821" spans="2:3">
      <c r="B821" s="334"/>
      <c r="C821" s="335"/>
    </row>
    <row r="822" spans="2:3">
      <c r="B822" s="334"/>
      <c r="C822" s="335"/>
    </row>
    <row r="823" spans="2:3">
      <c r="B823" s="334"/>
      <c r="C823" s="335"/>
    </row>
    <row r="824" spans="2:3">
      <c r="B824" s="334"/>
      <c r="C824" s="335"/>
    </row>
    <row r="825" spans="2:3">
      <c r="B825" s="334"/>
      <c r="C825" s="335"/>
    </row>
    <row r="826" spans="2:3">
      <c r="B826" s="334"/>
      <c r="C826" s="335"/>
    </row>
    <row r="827" spans="2:3">
      <c r="B827" s="334"/>
      <c r="C827" s="335"/>
    </row>
    <row r="828" spans="2:3">
      <c r="B828" s="334"/>
      <c r="C828" s="335"/>
    </row>
    <row r="829" spans="2:3">
      <c r="B829" s="334"/>
      <c r="C829" s="335"/>
    </row>
    <row r="830" spans="2:3">
      <c r="B830" s="334"/>
      <c r="C830" s="335"/>
    </row>
    <row r="831" spans="2:3">
      <c r="B831" s="334"/>
      <c r="C831" s="335"/>
    </row>
    <row r="832" spans="2:3">
      <c r="B832" s="334"/>
      <c r="C832" s="335"/>
    </row>
    <row r="833" spans="2:3">
      <c r="B833" s="334"/>
      <c r="C833" s="335"/>
    </row>
    <row r="834" spans="2:3">
      <c r="B834" s="334"/>
      <c r="C834" s="335"/>
    </row>
    <row r="835" spans="2:3">
      <c r="B835" s="334"/>
      <c r="C835" s="335"/>
    </row>
    <row r="836" spans="2:3">
      <c r="B836" s="334"/>
      <c r="C836" s="335"/>
    </row>
    <row r="837" spans="2:3">
      <c r="B837" s="334"/>
      <c r="C837" s="335"/>
    </row>
    <row r="838" spans="2:3">
      <c r="B838" s="334"/>
      <c r="C838" s="335"/>
    </row>
    <row r="839" spans="2:3">
      <c r="B839" s="334"/>
      <c r="C839" s="335"/>
    </row>
    <row r="840" spans="2:3">
      <c r="B840" s="334"/>
      <c r="C840" s="335"/>
    </row>
    <row r="841" spans="2:3">
      <c r="B841" s="334"/>
      <c r="C841" s="335"/>
    </row>
    <row r="842" spans="2:3">
      <c r="B842" s="334"/>
      <c r="C842" s="335"/>
    </row>
    <row r="843" spans="2:3">
      <c r="B843" s="334"/>
      <c r="C843" s="335"/>
    </row>
    <row r="844" spans="2:3">
      <c r="B844" s="334"/>
      <c r="C844" s="335"/>
    </row>
    <row r="845" spans="2:3">
      <c r="B845" s="334"/>
      <c r="C845" s="335"/>
    </row>
    <row r="846" spans="2:3">
      <c r="B846" s="334"/>
      <c r="C846" s="335"/>
    </row>
    <row r="847" spans="2:3">
      <c r="B847" s="334"/>
      <c r="C847" s="335"/>
    </row>
    <row r="848" spans="2:3">
      <c r="B848" s="334"/>
      <c r="C848" s="335"/>
    </row>
    <row r="849" spans="2:3">
      <c r="B849" s="334"/>
      <c r="C849" s="335"/>
    </row>
    <row r="850" spans="2:3">
      <c r="B850" s="334"/>
      <c r="C850" s="335"/>
    </row>
    <row r="851" spans="2:3">
      <c r="B851" s="334"/>
      <c r="C851" s="335"/>
    </row>
    <row r="852" spans="2:3">
      <c r="B852" s="334"/>
      <c r="C852" s="335"/>
    </row>
    <row r="853" spans="2:3">
      <c r="B853" s="334"/>
      <c r="C853" s="335"/>
    </row>
    <row r="854" spans="2:3">
      <c r="B854" s="334"/>
      <c r="C854" s="335"/>
    </row>
    <row r="855" spans="2:3">
      <c r="B855" s="334"/>
      <c r="C855" s="335"/>
    </row>
    <row r="856" spans="2:3">
      <c r="B856" s="334"/>
      <c r="C856" s="335"/>
    </row>
    <row r="857" spans="2:3">
      <c r="B857" s="334"/>
      <c r="C857" s="335"/>
    </row>
    <row r="858" spans="2:3">
      <c r="B858" s="334"/>
      <c r="C858" s="335"/>
    </row>
    <row r="859" spans="2:3">
      <c r="B859" s="334"/>
      <c r="C859" s="335"/>
    </row>
    <row r="860" spans="2:3">
      <c r="B860" s="334"/>
      <c r="C860" s="335"/>
    </row>
    <row r="861" spans="2:3">
      <c r="B861" s="334"/>
      <c r="C861" s="335"/>
    </row>
    <row r="862" spans="2:3">
      <c r="B862" s="334"/>
      <c r="C862" s="335"/>
    </row>
    <row r="863" spans="2:3">
      <c r="B863" s="334"/>
      <c r="C863" s="335"/>
    </row>
    <row r="864" spans="2:3">
      <c r="B864" s="334"/>
      <c r="C864" s="335"/>
    </row>
    <row r="865" spans="2:3">
      <c r="B865" s="334"/>
      <c r="C865" s="335"/>
    </row>
    <row r="866" spans="2:3">
      <c r="B866" s="334"/>
      <c r="C866" s="335"/>
    </row>
    <row r="867" spans="2:3">
      <c r="B867" s="334"/>
      <c r="C867" s="335"/>
    </row>
    <row r="868" spans="2:3">
      <c r="B868" s="334"/>
      <c r="C868" s="335"/>
    </row>
    <row r="869" spans="2:3">
      <c r="B869" s="334"/>
      <c r="C869" s="335"/>
    </row>
    <row r="870" spans="2:3">
      <c r="B870" s="334"/>
      <c r="C870" s="335"/>
    </row>
    <row r="871" spans="2:3">
      <c r="B871" s="334"/>
      <c r="C871" s="335"/>
    </row>
    <row r="872" spans="2:3">
      <c r="B872" s="334"/>
      <c r="C872" s="335"/>
    </row>
    <row r="873" spans="2:3">
      <c r="B873" s="334"/>
      <c r="C873" s="335"/>
    </row>
    <row r="874" spans="2:3">
      <c r="B874" s="334"/>
      <c r="C874" s="335"/>
    </row>
    <row r="875" spans="2:3">
      <c r="B875" s="334"/>
      <c r="C875" s="335"/>
    </row>
    <row r="876" spans="2:3">
      <c r="B876" s="334"/>
      <c r="C876" s="335"/>
    </row>
    <row r="877" spans="2:3">
      <c r="B877" s="334"/>
      <c r="C877" s="335"/>
    </row>
    <row r="878" spans="2:3">
      <c r="B878" s="334"/>
      <c r="C878" s="335"/>
    </row>
    <row r="879" spans="2:3">
      <c r="B879" s="334"/>
      <c r="C879" s="335"/>
    </row>
    <row r="880" spans="2:3">
      <c r="B880" s="334"/>
      <c r="C880" s="335"/>
    </row>
    <row r="881" spans="2:3">
      <c r="B881" s="334"/>
      <c r="C881" s="335"/>
    </row>
    <row r="882" spans="2:3">
      <c r="B882" s="334"/>
      <c r="C882" s="335"/>
    </row>
    <row r="883" spans="2:3">
      <c r="B883" s="334"/>
      <c r="C883" s="335"/>
    </row>
    <row r="884" spans="2:3">
      <c r="B884" s="334"/>
      <c r="C884" s="335"/>
    </row>
    <row r="885" spans="2:3">
      <c r="B885" s="334"/>
      <c r="C885" s="335"/>
    </row>
    <row r="886" spans="2:3">
      <c r="B886" s="334"/>
      <c r="C886" s="335"/>
    </row>
    <row r="887" spans="2:3">
      <c r="B887" s="334"/>
      <c r="C887" s="335"/>
    </row>
    <row r="888" spans="2:3">
      <c r="B888" s="334"/>
      <c r="C888" s="335"/>
    </row>
    <row r="889" spans="2:3">
      <c r="B889" s="334"/>
      <c r="C889" s="335"/>
    </row>
    <row r="890" spans="2:3">
      <c r="B890" s="334"/>
      <c r="C890" s="335"/>
    </row>
    <row r="891" spans="2:3">
      <c r="B891" s="334"/>
      <c r="C891" s="335"/>
    </row>
    <row r="892" spans="2:3">
      <c r="B892" s="334"/>
      <c r="C892" s="335"/>
    </row>
    <row r="893" spans="2:3">
      <c r="B893" s="334"/>
      <c r="C893" s="335"/>
    </row>
    <row r="894" spans="2:3">
      <c r="B894" s="334"/>
      <c r="C894" s="335"/>
    </row>
    <row r="895" spans="2:3">
      <c r="B895" s="334"/>
      <c r="C895" s="335"/>
    </row>
    <row r="896" spans="2:3">
      <c r="B896" s="334"/>
      <c r="C896" s="335"/>
    </row>
    <row r="897" spans="2:3">
      <c r="B897" s="334"/>
      <c r="C897" s="335"/>
    </row>
    <row r="898" spans="2:3">
      <c r="B898" s="334"/>
      <c r="C898" s="335"/>
    </row>
    <row r="899" spans="2:3">
      <c r="B899" s="334"/>
      <c r="C899" s="335"/>
    </row>
    <row r="900" spans="2:3">
      <c r="B900" s="334"/>
      <c r="C900" s="335"/>
    </row>
    <row r="901" spans="2:3">
      <c r="B901" s="334"/>
      <c r="C901" s="335"/>
    </row>
    <row r="902" spans="2:3">
      <c r="B902" s="334"/>
      <c r="C902" s="335"/>
    </row>
    <row r="903" spans="2:3">
      <c r="B903" s="334"/>
      <c r="C903" s="335"/>
    </row>
    <row r="904" spans="2:3">
      <c r="B904" s="334"/>
      <c r="C904" s="335"/>
    </row>
    <row r="905" spans="2:3">
      <c r="B905" s="334"/>
      <c r="C905" s="335"/>
    </row>
    <row r="906" spans="2:3">
      <c r="B906" s="334"/>
      <c r="C906" s="335"/>
    </row>
    <row r="907" spans="2:3">
      <c r="B907" s="334"/>
      <c r="C907" s="335"/>
    </row>
    <row r="908" spans="2:3">
      <c r="B908" s="334"/>
      <c r="C908" s="335"/>
    </row>
    <row r="909" spans="2:3">
      <c r="B909" s="334"/>
      <c r="C909" s="335"/>
    </row>
    <row r="910" spans="2:3">
      <c r="B910" s="334"/>
      <c r="C910" s="335"/>
    </row>
    <row r="911" spans="2:3">
      <c r="B911" s="334"/>
      <c r="C911" s="335"/>
    </row>
    <row r="912" spans="2:3">
      <c r="B912" s="334"/>
      <c r="C912" s="335"/>
    </row>
    <row r="913" spans="2:3">
      <c r="B913" s="334"/>
      <c r="C913" s="335"/>
    </row>
    <row r="914" spans="2:3">
      <c r="B914" s="334"/>
      <c r="C914" s="335"/>
    </row>
    <row r="915" spans="2:3">
      <c r="B915" s="334"/>
      <c r="C915" s="335"/>
    </row>
    <row r="916" spans="2:3">
      <c r="B916" s="334"/>
      <c r="C916" s="335"/>
    </row>
    <row r="917" spans="2:3">
      <c r="B917" s="334"/>
      <c r="C917" s="335"/>
    </row>
    <row r="918" spans="2:3">
      <c r="B918" s="334"/>
      <c r="C918" s="335"/>
    </row>
    <row r="919" spans="2:3">
      <c r="B919" s="334"/>
      <c r="C919" s="335"/>
    </row>
    <row r="920" spans="2:3">
      <c r="B920" s="334"/>
      <c r="C920" s="335"/>
    </row>
    <row r="921" spans="2:3">
      <c r="B921" s="334"/>
      <c r="C921" s="335"/>
    </row>
    <row r="922" spans="2:3">
      <c r="B922" s="334"/>
      <c r="C922" s="335"/>
    </row>
    <row r="923" spans="2:3">
      <c r="B923" s="334"/>
      <c r="C923" s="335"/>
    </row>
    <row r="924" spans="2:3">
      <c r="B924" s="334"/>
      <c r="C924" s="335"/>
    </row>
    <row r="925" spans="2:3">
      <c r="B925" s="334"/>
      <c r="C925" s="335"/>
    </row>
    <row r="926" spans="2:3">
      <c r="B926" s="334"/>
      <c r="C926" s="335"/>
    </row>
    <row r="927" spans="2:3">
      <c r="B927" s="334"/>
      <c r="C927" s="335"/>
    </row>
    <row r="928" spans="2:3">
      <c r="B928" s="334"/>
      <c r="C928" s="335"/>
    </row>
    <row r="929" spans="2:3">
      <c r="B929" s="334"/>
      <c r="C929" s="335"/>
    </row>
    <row r="930" spans="2:3">
      <c r="B930" s="334"/>
      <c r="C930" s="335"/>
    </row>
    <row r="931" spans="2:3">
      <c r="B931" s="334"/>
      <c r="C931" s="335"/>
    </row>
    <row r="932" spans="2:3">
      <c r="B932" s="334"/>
      <c r="C932" s="335"/>
    </row>
    <row r="933" spans="2:3">
      <c r="B933" s="334"/>
      <c r="C933" s="335"/>
    </row>
    <row r="934" spans="2:3">
      <c r="B934" s="334"/>
      <c r="C934" s="335"/>
    </row>
    <row r="935" spans="2:3">
      <c r="B935" s="334"/>
      <c r="C935" s="335"/>
    </row>
    <row r="936" spans="2:3">
      <c r="B936" s="334"/>
      <c r="C936" s="335"/>
    </row>
    <row r="937" spans="2:3">
      <c r="B937" s="334"/>
      <c r="C937" s="335"/>
    </row>
    <row r="938" spans="2:3">
      <c r="B938" s="334"/>
      <c r="C938" s="335"/>
    </row>
    <row r="939" spans="2:3">
      <c r="B939" s="334"/>
      <c r="C939" s="335"/>
    </row>
    <row r="940" spans="2:3">
      <c r="B940" s="334"/>
      <c r="C940" s="335"/>
    </row>
    <row r="941" spans="2:3">
      <c r="B941" s="334"/>
      <c r="C941" s="335"/>
    </row>
    <row r="942" spans="2:3">
      <c r="B942" s="334"/>
      <c r="C942" s="335"/>
    </row>
    <row r="943" spans="2:3">
      <c r="B943" s="334"/>
      <c r="C943" s="335"/>
    </row>
    <row r="944" spans="2:3">
      <c r="B944" s="334"/>
      <c r="C944" s="335"/>
    </row>
    <row r="945" spans="2:3">
      <c r="B945" s="334"/>
      <c r="C945" s="335"/>
    </row>
    <row r="946" spans="2:3">
      <c r="B946" s="334"/>
      <c r="C946" s="335"/>
    </row>
    <row r="947" spans="2:3">
      <c r="B947" s="334"/>
      <c r="C947" s="335"/>
    </row>
    <row r="948" spans="2:3">
      <c r="B948" s="334"/>
      <c r="C948" s="335"/>
    </row>
    <row r="949" spans="2:3">
      <c r="B949" s="334"/>
      <c r="C949" s="335"/>
    </row>
    <row r="950" spans="2:3">
      <c r="B950" s="334"/>
      <c r="C950" s="335"/>
    </row>
    <row r="951" spans="2:3">
      <c r="B951" s="334"/>
      <c r="C951" s="335"/>
    </row>
    <row r="952" spans="2:3">
      <c r="B952" s="334"/>
      <c r="C952" s="335"/>
    </row>
    <row r="953" spans="2:3">
      <c r="B953" s="334"/>
      <c r="C953" s="335"/>
    </row>
    <row r="954" spans="2:3">
      <c r="B954" s="334"/>
      <c r="C954" s="335"/>
    </row>
    <row r="955" spans="2:3">
      <c r="B955" s="334"/>
      <c r="C955" s="335"/>
    </row>
    <row r="956" spans="2:3">
      <c r="B956" s="334"/>
      <c r="C956" s="335"/>
    </row>
    <row r="957" spans="2:3">
      <c r="B957" s="334"/>
      <c r="C957" s="335"/>
    </row>
    <row r="958" spans="2:3">
      <c r="B958" s="334"/>
      <c r="C958" s="335"/>
    </row>
    <row r="959" spans="2:3">
      <c r="B959" s="334"/>
      <c r="C959" s="335"/>
    </row>
    <row r="960" spans="2:3">
      <c r="B960" s="334"/>
      <c r="C960" s="335"/>
    </row>
    <row r="961" spans="2:3">
      <c r="B961" s="334"/>
      <c r="C961" s="335"/>
    </row>
    <row r="962" spans="2:3">
      <c r="B962" s="334"/>
      <c r="C962" s="335"/>
    </row>
    <row r="963" spans="2:3">
      <c r="B963" s="334"/>
      <c r="C963" s="335"/>
    </row>
    <row r="964" spans="2:3">
      <c r="B964" s="334"/>
      <c r="C964" s="335"/>
    </row>
    <row r="965" spans="2:3">
      <c r="B965" s="334"/>
      <c r="C965" s="335"/>
    </row>
    <row r="966" spans="2:3">
      <c r="B966" s="334"/>
      <c r="C966" s="335"/>
    </row>
    <row r="967" spans="2:3">
      <c r="B967" s="334"/>
      <c r="C967" s="335"/>
    </row>
    <row r="968" spans="2:3">
      <c r="B968" s="334"/>
      <c r="C968" s="335"/>
    </row>
    <row r="969" spans="2:3">
      <c r="B969" s="334"/>
      <c r="C969" s="335"/>
    </row>
    <row r="970" spans="2:3">
      <c r="B970" s="334"/>
      <c r="C970" s="335"/>
    </row>
    <row r="971" spans="2:3">
      <c r="B971" s="334"/>
      <c r="C971" s="335"/>
    </row>
    <row r="972" spans="2:3">
      <c r="B972" s="334"/>
      <c r="C972" s="335"/>
    </row>
    <row r="973" spans="2:3">
      <c r="B973" s="334"/>
      <c r="C973" s="335"/>
    </row>
    <row r="974" spans="2:3">
      <c r="B974" s="334"/>
      <c r="C974" s="335"/>
    </row>
    <row r="975" spans="2:3">
      <c r="B975" s="334"/>
      <c r="C975" s="335"/>
    </row>
    <row r="976" spans="2:3">
      <c r="B976" s="334"/>
      <c r="C976" s="335"/>
    </row>
    <row r="977" spans="2:3">
      <c r="B977" s="334"/>
      <c r="C977" s="335"/>
    </row>
    <row r="978" spans="2:3">
      <c r="B978" s="334"/>
      <c r="C978" s="335"/>
    </row>
    <row r="979" spans="2:3">
      <c r="B979" s="334"/>
      <c r="C979" s="335"/>
    </row>
    <row r="980" spans="2:3">
      <c r="B980" s="334"/>
      <c r="C980" s="335"/>
    </row>
    <row r="981" spans="2:3">
      <c r="B981" s="334"/>
      <c r="C981" s="335"/>
    </row>
    <row r="982" spans="2:3">
      <c r="B982" s="334"/>
      <c r="C982" s="335"/>
    </row>
    <row r="983" spans="2:3">
      <c r="B983" s="334"/>
      <c r="C983" s="335"/>
    </row>
    <row r="984" spans="2:3">
      <c r="B984" s="334"/>
      <c r="C984" s="335"/>
    </row>
    <row r="985" spans="2:3">
      <c r="B985" s="334"/>
      <c r="C985" s="335"/>
    </row>
    <row r="986" spans="2:3">
      <c r="B986" s="334"/>
      <c r="C986" s="335"/>
    </row>
    <row r="987" spans="2:3">
      <c r="B987" s="334"/>
      <c r="C987" s="335"/>
    </row>
    <row r="988" spans="2:3">
      <c r="B988" s="334"/>
      <c r="C988" s="335"/>
    </row>
    <row r="989" spans="2:3">
      <c r="B989" s="334"/>
      <c r="C989" s="335"/>
    </row>
    <row r="990" spans="2:3">
      <c r="B990" s="334"/>
      <c r="C990" s="335"/>
    </row>
    <row r="991" spans="2:3">
      <c r="B991" s="334"/>
      <c r="C991" s="335"/>
    </row>
    <row r="992" spans="2:3">
      <c r="B992" s="334"/>
      <c r="C992" s="335"/>
    </row>
    <row r="993" spans="2:3">
      <c r="B993" s="334"/>
      <c r="C993" s="335"/>
    </row>
    <row r="994" spans="2:3">
      <c r="B994" s="334"/>
      <c r="C994" s="335"/>
    </row>
    <row r="995" spans="2:3">
      <c r="B995" s="334"/>
      <c r="C995" s="335"/>
    </row>
    <row r="996" spans="2:3">
      <c r="B996" s="334"/>
      <c r="C996" s="335"/>
    </row>
    <row r="997" spans="2:3">
      <c r="B997" s="334"/>
      <c r="C997" s="335"/>
    </row>
    <row r="998" spans="2:3">
      <c r="B998" s="334"/>
      <c r="C998" s="335"/>
    </row>
    <row r="999" spans="2:3">
      <c r="B999" s="334"/>
      <c r="C999" s="335"/>
    </row>
    <row r="1000" spans="2:3">
      <c r="B1000" s="334"/>
      <c r="C1000" s="335"/>
    </row>
  </sheetData>
  <autoFilter ref="A1:AK1000"/>
  <conditionalFormatting sqref="N1">
    <cfRule type="colorScale" priority="109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09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09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09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09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09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09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09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09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8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10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108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08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8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108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08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108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08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08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07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07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07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07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07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07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07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7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107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07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06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06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106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06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106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106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06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:O31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1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1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1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1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1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1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1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1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1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1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1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1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1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4" width="22" bestFit="1" customWidth="1"/>
    <col min="5" max="5" width="12" bestFit="1" customWidth="1"/>
    <col min="6" max="6" width="13.28515625" bestFit="1" customWidth="1"/>
    <col min="7" max="7" width="89.7109375" bestFit="1" customWidth="1"/>
    <col min="8" max="8" width="22" bestFit="1" customWidth="1"/>
    <col min="9" max="9" width="10.140625" bestFit="1" customWidth="1"/>
    <col min="10" max="10" width="16.28515625" bestFit="1" customWidth="1"/>
    <col min="11" max="11" width="27.7109375" bestFit="1" customWidth="1"/>
    <col min="12" max="19" width="22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4.5703125" bestFit="1" customWidth="1"/>
    <col min="25" max="25" width="14.42578125" bestFit="1" customWidth="1"/>
    <col min="26" max="26" width="19.5703125" bestFit="1" customWidth="1"/>
    <col min="27" max="27" width="15" bestFit="1" customWidth="1"/>
    <col min="28" max="28" width="21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8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531</v>
      </c>
      <c r="B2" s="1">
        <v>0.56944444444444442</v>
      </c>
      <c r="C2" t="s">
        <v>224</v>
      </c>
      <c r="D2" t="s">
        <v>401</v>
      </c>
      <c r="F2">
        <v>14150</v>
      </c>
      <c r="G2" t="s">
        <v>284</v>
      </c>
      <c r="H2" t="s">
        <v>231</v>
      </c>
      <c r="I2" t="s">
        <v>5</v>
      </c>
      <c r="J2" t="s">
        <v>331</v>
      </c>
      <c r="K2" t="s">
        <v>530</v>
      </c>
      <c r="L2">
        <v>7</v>
      </c>
      <c r="M2">
        <v>95.674999999999997</v>
      </c>
      <c r="N2">
        <v>90.16</v>
      </c>
      <c r="O2">
        <v>35.806899999999999</v>
      </c>
      <c r="P2">
        <v>13.241199999999999</v>
      </c>
      <c r="Q2">
        <v>10.627000000000001</v>
      </c>
      <c r="R2">
        <v>5.5415000000000001</v>
      </c>
      <c r="S2">
        <v>2.5863999999999998</v>
      </c>
      <c r="T2">
        <v>2.3450000000000002</v>
      </c>
      <c r="U2">
        <v>1.1344000000000001</v>
      </c>
      <c r="V2">
        <v>2.0655000000000001</v>
      </c>
      <c r="W2">
        <v>11.5343</v>
      </c>
      <c r="X2" t="s">
        <v>288</v>
      </c>
      <c r="Y2">
        <v>2.7164999999999999</v>
      </c>
      <c r="Z2" t="s">
        <v>532</v>
      </c>
      <c r="AA2">
        <v>3.1294</v>
      </c>
      <c r="AB2" t="s">
        <v>353</v>
      </c>
      <c r="AC2">
        <v>1.6367</v>
      </c>
      <c r="AD2">
        <v>18.290400000000002</v>
      </c>
      <c r="AE2" s="23">
        <v>296.49029999999999</v>
      </c>
      <c r="AF2">
        <v>1.63</v>
      </c>
      <c r="AG2">
        <v>126</v>
      </c>
    </row>
    <row r="3" spans="1:33">
      <c r="A3" t="s">
        <v>534</v>
      </c>
      <c r="B3" s="1">
        <v>0.56944444444444442</v>
      </c>
      <c r="C3" t="s">
        <v>224</v>
      </c>
      <c r="D3" t="s">
        <v>401</v>
      </c>
      <c r="F3">
        <v>14150</v>
      </c>
      <c r="G3" t="s">
        <v>284</v>
      </c>
      <c r="H3" t="s">
        <v>231</v>
      </c>
      <c r="I3" t="s">
        <v>5</v>
      </c>
      <c r="J3" t="s">
        <v>331</v>
      </c>
      <c r="K3" t="s">
        <v>530</v>
      </c>
      <c r="L3">
        <v>8</v>
      </c>
      <c r="M3">
        <v>122.44280000000001</v>
      </c>
      <c r="N3">
        <v>43.705399999999997</v>
      </c>
      <c r="O3">
        <v>27.705400000000001</v>
      </c>
      <c r="P3">
        <v>13.5166</v>
      </c>
      <c r="Q3">
        <v>10.0786</v>
      </c>
      <c r="R3">
        <v>4.5387000000000004</v>
      </c>
      <c r="S3">
        <v>5.0503999999999998</v>
      </c>
      <c r="T3">
        <v>1.8086</v>
      </c>
      <c r="U3">
        <v>1.8057000000000001</v>
      </c>
      <c r="V3">
        <v>1.8251999999999999</v>
      </c>
      <c r="W3">
        <v>22.824300000000001</v>
      </c>
      <c r="X3" t="s">
        <v>317</v>
      </c>
      <c r="Y3">
        <v>1.5765</v>
      </c>
      <c r="Z3" t="s">
        <v>535</v>
      </c>
      <c r="AA3">
        <v>0.55220000000000002</v>
      </c>
      <c r="AB3" t="s">
        <v>322</v>
      </c>
      <c r="AC3">
        <v>2.5366</v>
      </c>
      <c r="AD3">
        <v>12.986599999999999</v>
      </c>
      <c r="AE3">
        <v>272.95359999999999</v>
      </c>
      <c r="AF3">
        <v>12</v>
      </c>
      <c r="AG3">
        <v>116</v>
      </c>
    </row>
    <row r="4" spans="1:33">
      <c r="A4" t="s">
        <v>536</v>
      </c>
      <c r="B4" s="1">
        <v>0.56944444444444442</v>
      </c>
      <c r="C4" t="s">
        <v>224</v>
      </c>
      <c r="D4" t="s">
        <v>401</v>
      </c>
      <c r="F4">
        <v>14150</v>
      </c>
      <c r="G4" t="s">
        <v>284</v>
      </c>
      <c r="H4" t="s">
        <v>231</v>
      </c>
      <c r="I4" t="s">
        <v>5</v>
      </c>
      <c r="J4" t="s">
        <v>331</v>
      </c>
      <c r="K4" t="s">
        <v>530</v>
      </c>
      <c r="L4">
        <v>6</v>
      </c>
      <c r="M4">
        <v>101.325</v>
      </c>
      <c r="N4">
        <v>53.119399999999999</v>
      </c>
      <c r="O4">
        <v>38.471800000000002</v>
      </c>
      <c r="P4">
        <v>8.1613000000000007</v>
      </c>
      <c r="Q4">
        <v>7.4743000000000004</v>
      </c>
      <c r="R4">
        <v>3.5272000000000001</v>
      </c>
      <c r="S4">
        <v>2.1049000000000002</v>
      </c>
      <c r="T4">
        <v>1.2739</v>
      </c>
      <c r="U4">
        <v>1.5849</v>
      </c>
      <c r="V4">
        <v>1.3472</v>
      </c>
      <c r="W4">
        <v>0</v>
      </c>
      <c r="X4" t="s">
        <v>537</v>
      </c>
      <c r="Y4">
        <v>2.0135999999999998</v>
      </c>
      <c r="Z4" t="s">
        <v>514</v>
      </c>
      <c r="AA4">
        <v>2.6444999999999999</v>
      </c>
      <c r="AB4" t="s">
        <v>538</v>
      </c>
      <c r="AC4">
        <v>1.9020999999999999</v>
      </c>
      <c r="AD4">
        <v>32.543799999999997</v>
      </c>
      <c r="AE4">
        <v>257.4939</v>
      </c>
      <c r="AF4">
        <v>3.5</v>
      </c>
      <c r="AG4">
        <v>125</v>
      </c>
    </row>
    <row r="5" spans="1:33">
      <c r="A5" t="s">
        <v>539</v>
      </c>
      <c r="B5" s="1">
        <v>0.56944444444444442</v>
      </c>
      <c r="C5" t="s">
        <v>224</v>
      </c>
      <c r="D5" t="s">
        <v>401</v>
      </c>
      <c r="F5">
        <v>14150</v>
      </c>
      <c r="G5" t="s">
        <v>284</v>
      </c>
      <c r="H5" t="s">
        <v>231</v>
      </c>
      <c r="I5" t="s">
        <v>5</v>
      </c>
      <c r="J5" t="s">
        <v>331</v>
      </c>
      <c r="K5" t="s">
        <v>530</v>
      </c>
      <c r="L5">
        <v>5</v>
      </c>
      <c r="M5">
        <v>61.122999999999998</v>
      </c>
      <c r="N5">
        <v>92.502399999999994</v>
      </c>
      <c r="O5">
        <v>33.2988</v>
      </c>
      <c r="P5">
        <v>9.9655000000000005</v>
      </c>
      <c r="Q5">
        <v>5.7460000000000004</v>
      </c>
      <c r="R5">
        <v>5.4118000000000004</v>
      </c>
      <c r="S5">
        <v>2.5586000000000002</v>
      </c>
      <c r="T5">
        <v>2.0497999999999998</v>
      </c>
      <c r="U5">
        <v>1.859</v>
      </c>
      <c r="V5">
        <v>1.8088</v>
      </c>
      <c r="W5">
        <v>0</v>
      </c>
      <c r="X5" t="s">
        <v>313</v>
      </c>
      <c r="Y5">
        <v>2.6034000000000002</v>
      </c>
      <c r="Z5" t="s">
        <v>278</v>
      </c>
      <c r="AA5">
        <v>2.4405999999999999</v>
      </c>
      <c r="AB5" t="s">
        <v>540</v>
      </c>
      <c r="AC5">
        <v>0.38279999999999997</v>
      </c>
      <c r="AD5">
        <v>19.732500000000002</v>
      </c>
      <c r="AE5">
        <v>241.483</v>
      </c>
      <c r="AF5">
        <v>5</v>
      </c>
      <c r="AG5">
        <v>128</v>
      </c>
    </row>
    <row r="6" spans="1:33">
      <c r="A6" t="s">
        <v>541</v>
      </c>
      <c r="B6" s="1">
        <v>0.56944444444444442</v>
      </c>
      <c r="C6" t="s">
        <v>224</v>
      </c>
      <c r="D6" t="s">
        <v>401</v>
      </c>
      <c r="F6">
        <v>14150</v>
      </c>
      <c r="G6" t="s">
        <v>284</v>
      </c>
      <c r="H6" t="s">
        <v>231</v>
      </c>
      <c r="I6" t="s">
        <v>5</v>
      </c>
      <c r="J6" t="s">
        <v>331</v>
      </c>
      <c r="K6" t="s">
        <v>530</v>
      </c>
      <c r="L6">
        <v>10</v>
      </c>
      <c r="M6">
        <v>67.92</v>
      </c>
      <c r="N6">
        <v>77.444000000000003</v>
      </c>
      <c r="O6">
        <v>34.258600000000001</v>
      </c>
      <c r="P6">
        <v>7.9320000000000004</v>
      </c>
      <c r="Q6">
        <v>8.9868000000000006</v>
      </c>
      <c r="R6">
        <v>3.7113999999999998</v>
      </c>
      <c r="S6">
        <v>2.028</v>
      </c>
      <c r="T6">
        <v>2.3552</v>
      </c>
      <c r="U6">
        <v>1.1700999999999999</v>
      </c>
      <c r="V6">
        <v>1.1871</v>
      </c>
      <c r="W6">
        <v>9.9417000000000009</v>
      </c>
      <c r="X6" t="s">
        <v>422</v>
      </c>
      <c r="Y6">
        <v>1.6966000000000001</v>
      </c>
      <c r="Z6" t="s">
        <v>542</v>
      </c>
      <c r="AA6">
        <v>0.44019999999999998</v>
      </c>
      <c r="AB6" t="s">
        <v>543</v>
      </c>
      <c r="AC6">
        <v>1.6705000000000001</v>
      </c>
      <c r="AD6">
        <v>17.7498</v>
      </c>
      <c r="AE6">
        <v>238.49189999999999</v>
      </c>
      <c r="AF6">
        <v>7</v>
      </c>
      <c r="AG6">
        <v>111</v>
      </c>
    </row>
    <row r="7" spans="1:33">
      <c r="A7" t="s">
        <v>544</v>
      </c>
      <c r="B7" s="1">
        <v>0.56944444444444442</v>
      </c>
      <c r="C7" t="s">
        <v>224</v>
      </c>
      <c r="D7" t="s">
        <v>401</v>
      </c>
      <c r="F7">
        <v>14150</v>
      </c>
      <c r="G7" t="s">
        <v>284</v>
      </c>
      <c r="H7" t="s">
        <v>231</v>
      </c>
      <c r="I7" t="s">
        <v>5</v>
      </c>
      <c r="J7" t="s">
        <v>331</v>
      </c>
      <c r="K7" t="s">
        <v>530</v>
      </c>
      <c r="L7">
        <v>8</v>
      </c>
      <c r="M7">
        <v>71.375</v>
      </c>
      <c r="N7">
        <v>50.546199999999999</v>
      </c>
      <c r="O7">
        <v>21.442399999999999</v>
      </c>
      <c r="P7">
        <v>9.5627999999999993</v>
      </c>
      <c r="Q7">
        <v>11.101699999999999</v>
      </c>
      <c r="R7">
        <v>7.6204000000000001</v>
      </c>
      <c r="S7">
        <v>1.7351000000000001</v>
      </c>
      <c r="T7">
        <v>1.8957999999999999</v>
      </c>
      <c r="U7">
        <v>1.1073</v>
      </c>
      <c r="V7">
        <v>3.7118000000000002</v>
      </c>
      <c r="W7">
        <v>17.285699999999999</v>
      </c>
      <c r="X7" t="s">
        <v>295</v>
      </c>
      <c r="Y7">
        <v>0.42559999999999998</v>
      </c>
      <c r="Z7" t="s">
        <v>545</v>
      </c>
      <c r="AA7">
        <v>0.90980000000000005</v>
      </c>
      <c r="AB7" t="s">
        <v>546</v>
      </c>
      <c r="AC7">
        <v>6.5199999999999994E-2</v>
      </c>
      <c r="AD7">
        <v>22.827400000000001</v>
      </c>
      <c r="AE7">
        <v>221.6122</v>
      </c>
      <c r="AF7">
        <v>14</v>
      </c>
      <c r="AG7">
        <v>124</v>
      </c>
    </row>
    <row r="8" spans="1:33">
      <c r="A8" t="s">
        <v>547</v>
      </c>
      <c r="B8" s="1">
        <v>0.56944444444444442</v>
      </c>
      <c r="C8" t="s">
        <v>224</v>
      </c>
      <c r="D8" t="s">
        <v>401</v>
      </c>
      <c r="F8">
        <v>14150</v>
      </c>
      <c r="G8" t="s">
        <v>284</v>
      </c>
      <c r="H8" t="s">
        <v>231</v>
      </c>
      <c r="I8" t="s">
        <v>5</v>
      </c>
      <c r="J8" t="s">
        <v>331</v>
      </c>
      <c r="K8" t="s">
        <v>530</v>
      </c>
      <c r="L8">
        <v>8</v>
      </c>
      <c r="M8">
        <v>70.031700000000001</v>
      </c>
      <c r="N8">
        <v>50.933799999999998</v>
      </c>
      <c r="O8">
        <v>20.165800000000001</v>
      </c>
      <c r="P8">
        <v>8.6975999999999996</v>
      </c>
      <c r="Q8">
        <v>7.5919999999999996</v>
      </c>
      <c r="R8">
        <v>4.0918999999999999</v>
      </c>
      <c r="S8">
        <v>2.3517999999999999</v>
      </c>
      <c r="T8">
        <v>1.3747</v>
      </c>
      <c r="U8">
        <v>1.6769000000000001</v>
      </c>
      <c r="V8">
        <v>2.4394</v>
      </c>
      <c r="W8">
        <v>19.239999999999998</v>
      </c>
      <c r="X8" t="s">
        <v>417</v>
      </c>
      <c r="Y8">
        <v>1.3036000000000001</v>
      </c>
      <c r="Z8" t="s">
        <v>548</v>
      </c>
      <c r="AA8">
        <v>1.2021999999999999</v>
      </c>
      <c r="AB8" t="s">
        <v>384</v>
      </c>
      <c r="AC8">
        <v>1.9205000000000001</v>
      </c>
      <c r="AD8">
        <v>27.321100000000001</v>
      </c>
      <c r="AE8">
        <v>220.34309999999999</v>
      </c>
      <c r="AF8">
        <v>16</v>
      </c>
      <c r="AG8">
        <v>123</v>
      </c>
    </row>
    <row r="9" spans="1:33">
      <c r="A9" t="s">
        <v>549</v>
      </c>
      <c r="B9" s="1">
        <v>0.56944444444444442</v>
      </c>
      <c r="C9" t="s">
        <v>224</v>
      </c>
      <c r="D9" t="s">
        <v>401</v>
      </c>
      <c r="F9">
        <v>14150</v>
      </c>
      <c r="G9" t="s">
        <v>284</v>
      </c>
      <c r="H9" t="s">
        <v>231</v>
      </c>
      <c r="I9" t="s">
        <v>5</v>
      </c>
      <c r="J9" t="s">
        <v>331</v>
      </c>
      <c r="K9" t="s">
        <v>530</v>
      </c>
      <c r="L9">
        <v>9</v>
      </c>
      <c r="M9">
        <v>63.025599999999997</v>
      </c>
      <c r="N9">
        <v>30.062799999999999</v>
      </c>
      <c r="O9">
        <v>23.359200000000001</v>
      </c>
      <c r="P9">
        <v>14.5075</v>
      </c>
      <c r="Q9">
        <v>8.2508999999999997</v>
      </c>
      <c r="R9">
        <v>4.3987999999999996</v>
      </c>
      <c r="S9">
        <v>3.0116000000000001</v>
      </c>
      <c r="T9">
        <v>3.0796999999999999</v>
      </c>
      <c r="U9">
        <v>1.8252999999999999</v>
      </c>
      <c r="V9">
        <v>2.0081000000000002</v>
      </c>
      <c r="W9">
        <v>9.5500000000000007</v>
      </c>
      <c r="X9" t="s">
        <v>309</v>
      </c>
      <c r="Y9">
        <v>1.8371999999999999</v>
      </c>
      <c r="Z9" t="s">
        <v>407</v>
      </c>
      <c r="AA9">
        <v>0.43190000000000001</v>
      </c>
      <c r="AB9" t="s">
        <v>353</v>
      </c>
      <c r="AC9">
        <v>1.5422</v>
      </c>
      <c r="AD9">
        <v>16.1951</v>
      </c>
      <c r="AE9">
        <v>183.08600000000001</v>
      </c>
      <c r="AF9">
        <v>12</v>
      </c>
      <c r="AG9">
        <v>123</v>
      </c>
    </row>
    <row r="10" spans="1:33">
      <c r="A10" t="s">
        <v>550</v>
      </c>
      <c r="B10" s="1">
        <v>0.56944444444444442</v>
      </c>
      <c r="C10" t="s">
        <v>224</v>
      </c>
      <c r="D10" t="s">
        <v>401</v>
      </c>
      <c r="F10">
        <v>14150</v>
      </c>
      <c r="G10" t="s">
        <v>284</v>
      </c>
      <c r="H10" t="s">
        <v>231</v>
      </c>
      <c r="I10" t="s">
        <v>5</v>
      </c>
      <c r="J10" t="s">
        <v>331</v>
      </c>
      <c r="K10" t="s">
        <v>530</v>
      </c>
      <c r="L10">
        <v>11</v>
      </c>
      <c r="M10">
        <v>52.624899999999997</v>
      </c>
      <c r="N10">
        <v>40.2014</v>
      </c>
      <c r="O10">
        <v>18.781700000000001</v>
      </c>
      <c r="P10">
        <v>7.3968999999999996</v>
      </c>
      <c r="Q10">
        <v>4.9119999999999999</v>
      </c>
      <c r="R10">
        <v>4.3951000000000002</v>
      </c>
      <c r="S10">
        <v>4.2706999999999997</v>
      </c>
      <c r="T10">
        <v>2.8620000000000001</v>
      </c>
      <c r="U10">
        <v>1.3819999999999999</v>
      </c>
      <c r="V10">
        <v>2.7934999999999999</v>
      </c>
      <c r="W10">
        <v>17.105</v>
      </c>
      <c r="X10" t="s">
        <v>406</v>
      </c>
      <c r="Y10">
        <v>0.60319999999999996</v>
      </c>
      <c r="Z10" t="s">
        <v>407</v>
      </c>
      <c r="AA10">
        <v>0.69110000000000005</v>
      </c>
      <c r="AB10" t="s">
        <v>551</v>
      </c>
      <c r="AC10">
        <v>0.45550000000000002</v>
      </c>
      <c r="AD10">
        <v>17.318999999999999</v>
      </c>
      <c r="AE10">
        <v>175.7938</v>
      </c>
      <c r="AF10">
        <v>20</v>
      </c>
      <c r="AG10">
        <v>119</v>
      </c>
    </row>
    <row r="51" spans="1:33" hidden="1" outlineLevel="1">
      <c r="A51" t="str">
        <f>C2</f>
        <v>Galway</v>
      </c>
      <c r="B51">
        <f>B2</f>
        <v>0.56944444444444442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Nobody Home (IRE)</v>
      </c>
      <c r="L52" t="str">
        <f t="shared" si="0"/>
        <v>Tout Est Permis (FR)</v>
      </c>
      <c r="M52" t="str">
        <f t="shared" si="0"/>
        <v>Surf Instructor (IRE)</v>
      </c>
      <c r="N52" t="str">
        <f t="shared" ref="N52:N91" si="1">INDEX($A$2:$A$20,(MATCH(LARGE(W$2:W$20,$J52),W$2:W$20,0)))</f>
        <v>Nobody Home (IRE)</v>
      </c>
      <c r="O52" t="str">
        <f t="shared" ref="O52:O91" si="2">INDEX($A$2:$A$20,(MATCH(LARGE(AA$2:AA$20,$J52),AA$2:AA$20,0)))</f>
        <v>Dont Kick Nor Bite (IRE)</v>
      </c>
      <c r="P52" t="str">
        <f t="shared" ref="P52:P91" si="3">INDEX($A$2:$A$20,(MATCH(LARGE(Y$2:Y$20,$J52),Y$2:Y$20,0)))</f>
        <v>Dont Kick Nor Bite (IRE)</v>
      </c>
      <c r="Q52" t="str">
        <f t="shared" ref="Q52:Q91" si="4">INDEX($A$2:$A$20,(MATCH(LARGE(Y$2:Y$20,$J52),Y$2:Y$20,0)))</f>
        <v>Dont Kick Nor Bite (IRE)</v>
      </c>
      <c r="R52" t="str">
        <f t="shared" ref="R52:R91" si="5">INDEX($A$2:$A$20,(MATCH(LARGE(AD$2:AD$20,$J52),AD$2:AD$20,0)))</f>
        <v>Surf Instructor (IRE)</v>
      </c>
      <c r="S52" t="str">
        <f t="shared" ref="S52:S80" si="6">A2</f>
        <v>Dont Kick Nor Bite (IRE)</v>
      </c>
      <c r="V52">
        <f t="shared" ref="V52:V80" si="7">SUM(Y52:AF52)</f>
        <v>56</v>
      </c>
      <c r="W52">
        <f t="shared" ref="W52:W80" si="8">V52-AG2</f>
        <v>-70</v>
      </c>
      <c r="X52">
        <f t="shared" ref="X52:X60" si="9">IF(ISNA(W52),"",W52)</f>
        <v>-70</v>
      </c>
      <c r="Y52">
        <f t="shared" ref="Y52:AA80" si="10">(($H$63+1)-(RANK(M2,M$2:M$30)))</f>
        <v>7</v>
      </c>
      <c r="Z52">
        <f t="shared" si="10"/>
        <v>8</v>
      </c>
      <c r="AA52">
        <f t="shared" si="10"/>
        <v>8</v>
      </c>
      <c r="AB52">
        <f t="shared" ref="AB52:AB80" si="11">(($H$63+1)-(RANK(W2,W$2:W$30)))</f>
        <v>5</v>
      </c>
      <c r="AC52">
        <f t="shared" ref="AC52:AC80" si="12">(($H$63+1)-(RANK(Y2,Y$2:Y$30)))</f>
        <v>9</v>
      </c>
      <c r="AD52">
        <f t="shared" ref="AD52:AD80" si="13">(($H$63+1)-(RANK(AA2,AA$2:AA$30)))</f>
        <v>9</v>
      </c>
      <c r="AE52">
        <f t="shared" ref="AE52:AF80" si="14">(($H$63+1)-(RANK(AC2,AC$2:AC$30)))</f>
        <v>5</v>
      </c>
      <c r="AF52">
        <f t="shared" si="14"/>
        <v>5</v>
      </c>
      <c r="AG52" t="str">
        <f>INDEX(S52:S92, MATCH(LARGE(X52:X92, 1),X52:X92, 0))</f>
        <v>Surf Instructor (IRE)</v>
      </c>
    </row>
    <row r="53" spans="1:33" hidden="1" outlineLevel="1">
      <c r="A53" t="s">
        <v>43</v>
      </c>
      <c r="B53" t="str">
        <f>A2</f>
        <v>Dont Kick Nor Bite (IRE)</v>
      </c>
      <c r="C53">
        <f>AE2</f>
        <v>296.49029999999999</v>
      </c>
      <c r="D53">
        <f>AG2</f>
        <v>126</v>
      </c>
      <c r="E53">
        <f>C53-D53</f>
        <v>170.49029999999999</v>
      </c>
      <c r="F53">
        <f>SUMIF(B53:B61, B53, G53:G61)</f>
        <v>0.27596867132195252</v>
      </c>
      <c r="G53">
        <f>(1/C53)*(C53-C54)</f>
        <v>7.9384384581890191E-2</v>
      </c>
      <c r="H53">
        <f>AF2</f>
        <v>1.63</v>
      </c>
      <c r="J53">
        <v>2</v>
      </c>
      <c r="K53" t="str">
        <f t="shared" si="0"/>
        <v>Surf Instructor (IRE)</v>
      </c>
      <c r="L53" t="str">
        <f t="shared" si="0"/>
        <v>Dont Kick Nor Bite (IRE)</v>
      </c>
      <c r="M53" t="str">
        <f t="shared" si="0"/>
        <v>Dont Kick Nor Bite (IRE)</v>
      </c>
      <c r="N53" t="str">
        <f t="shared" si="1"/>
        <v>Heist (IRE)</v>
      </c>
      <c r="O53" t="str">
        <f t="shared" si="2"/>
        <v>Surf Instructor (IRE)</v>
      </c>
      <c r="P53" t="str">
        <f t="shared" si="3"/>
        <v>Tout Est Permis (FR)</v>
      </c>
      <c r="Q53" t="str">
        <f t="shared" si="4"/>
        <v>Tout Est Permis (FR)</v>
      </c>
      <c r="R53" t="str">
        <f t="shared" si="5"/>
        <v>Heist (IRE)</v>
      </c>
      <c r="S53" t="str">
        <f t="shared" si="6"/>
        <v>Nobody Home (IRE)</v>
      </c>
      <c r="V53">
        <f t="shared" si="7"/>
        <v>43</v>
      </c>
      <c r="W53">
        <f t="shared" si="8"/>
        <v>-73</v>
      </c>
      <c r="X53">
        <f t="shared" si="9"/>
        <v>-73</v>
      </c>
      <c r="Y53">
        <f t="shared" si="10"/>
        <v>9</v>
      </c>
      <c r="Z53">
        <f t="shared" si="10"/>
        <v>3</v>
      </c>
      <c r="AA53">
        <f t="shared" si="10"/>
        <v>5</v>
      </c>
      <c r="AB53">
        <f t="shared" si="11"/>
        <v>9</v>
      </c>
      <c r="AC53">
        <f t="shared" si="12"/>
        <v>4</v>
      </c>
      <c r="AD53">
        <f t="shared" si="13"/>
        <v>3</v>
      </c>
      <c r="AE53">
        <f t="shared" si="14"/>
        <v>9</v>
      </c>
      <c r="AF53">
        <f t="shared" si="14"/>
        <v>1</v>
      </c>
    </row>
    <row r="54" spans="1:33" hidden="1" outlineLevel="1">
      <c r="A54" t="s">
        <v>44</v>
      </c>
      <c r="B54" t="str">
        <f>A3</f>
        <v>Nobody Home (IRE)</v>
      </c>
      <c r="C54">
        <f>AE3</f>
        <v>272.95359999999999</v>
      </c>
      <c r="D54">
        <f>AG3</f>
        <v>116</v>
      </c>
      <c r="E54">
        <f t="shared" ref="E54:E55" si="15">C54-D54</f>
        <v>156.95359999999999</v>
      </c>
      <c r="F54">
        <f ca="1">SUMIF(B53:B64, B54, G53:G61)</f>
        <v>0.57239368310752525</v>
      </c>
      <c r="H54">
        <f>AF3</f>
        <v>12</v>
      </c>
      <c r="J54">
        <v>3</v>
      </c>
      <c r="K54" t="str">
        <f t="shared" si="0"/>
        <v>Dont Kick Nor Bite (IRE)</v>
      </c>
      <c r="L54" t="str">
        <f t="shared" si="0"/>
        <v>Georges Conn (IRE)</v>
      </c>
      <c r="M54" t="str">
        <f t="shared" si="0"/>
        <v>Georges Conn (IRE)</v>
      </c>
      <c r="N54" t="str">
        <f t="shared" si="1"/>
        <v>Mick The Jiver</v>
      </c>
      <c r="O54" t="str">
        <f t="shared" si="2"/>
        <v>Tout Est Permis (FR)</v>
      </c>
      <c r="P54" t="str">
        <f t="shared" si="3"/>
        <v>Surf Instructor (IRE)</v>
      </c>
      <c r="Q54" t="str">
        <f t="shared" si="4"/>
        <v>Surf Instructor (IRE)</v>
      </c>
      <c r="R54" t="str">
        <f t="shared" si="5"/>
        <v>Mick The Jiver</v>
      </c>
      <c r="S54" t="str">
        <f t="shared" si="6"/>
        <v>Surf Instructor (IRE)</v>
      </c>
      <c r="V54">
        <f t="shared" si="7"/>
        <v>56</v>
      </c>
      <c r="W54">
        <f t="shared" si="8"/>
        <v>-69</v>
      </c>
      <c r="X54">
        <f t="shared" si="9"/>
        <v>-69</v>
      </c>
      <c r="Y54">
        <f t="shared" si="10"/>
        <v>8</v>
      </c>
      <c r="Z54">
        <f t="shared" si="10"/>
        <v>6</v>
      </c>
      <c r="AA54">
        <f t="shared" si="10"/>
        <v>9</v>
      </c>
      <c r="AB54">
        <f t="shared" si="11"/>
        <v>2</v>
      </c>
      <c r="AC54">
        <f t="shared" si="12"/>
        <v>7</v>
      </c>
      <c r="AD54">
        <f t="shared" si="13"/>
        <v>8</v>
      </c>
      <c r="AE54">
        <f t="shared" si="14"/>
        <v>7</v>
      </c>
      <c r="AF54">
        <f t="shared" si="14"/>
        <v>9</v>
      </c>
    </row>
    <row r="55" spans="1:33" hidden="1" outlineLevel="1">
      <c r="A55" t="s">
        <v>45</v>
      </c>
      <c r="B55" t="str">
        <f>A4</f>
        <v>Surf Instructor (IRE)</v>
      </c>
      <c r="C55">
        <f>AE4</f>
        <v>257.4939</v>
      </c>
      <c r="D55">
        <f>AG4</f>
        <v>125</v>
      </c>
      <c r="E55">
        <f t="shared" si="15"/>
        <v>132.4939</v>
      </c>
      <c r="F55">
        <f ca="1">SUMIF(B53:B64, B55, G53:G61)</f>
        <v>0.16048218093769001</v>
      </c>
      <c r="H55">
        <f>AF4</f>
        <v>3.5</v>
      </c>
      <c r="J55">
        <v>4</v>
      </c>
      <c r="K55" t="str">
        <f t="shared" si="0"/>
        <v>Mick The Jiver</v>
      </c>
      <c r="L55" t="str">
        <f t="shared" si="0"/>
        <v>Surf Instructor (IRE)</v>
      </c>
      <c r="M55" t="str">
        <f t="shared" si="0"/>
        <v>Tout Est Permis (FR)</v>
      </c>
      <c r="N55" t="str">
        <f t="shared" si="1"/>
        <v>Aranhill Chief (IRE)</v>
      </c>
      <c r="O55" t="str">
        <f t="shared" si="2"/>
        <v>Heist (IRE)</v>
      </c>
      <c r="P55" t="str">
        <f t="shared" si="3"/>
        <v>He Rocks (IRE)</v>
      </c>
      <c r="Q55" t="str">
        <f t="shared" si="4"/>
        <v>He Rocks (IRE)</v>
      </c>
      <c r="R55" t="str">
        <f t="shared" si="5"/>
        <v>Tout Est Permis (FR)</v>
      </c>
      <c r="S55" t="str">
        <f t="shared" si="6"/>
        <v>Tout Est Permis (FR)</v>
      </c>
      <c r="V55">
        <f t="shared" si="7"/>
        <v>42</v>
      </c>
      <c r="W55">
        <f t="shared" si="8"/>
        <v>-86</v>
      </c>
      <c r="X55">
        <f t="shared" si="9"/>
        <v>-86</v>
      </c>
      <c r="Y55">
        <f t="shared" si="10"/>
        <v>2</v>
      </c>
      <c r="Z55">
        <f t="shared" si="10"/>
        <v>9</v>
      </c>
      <c r="AA55">
        <f t="shared" si="10"/>
        <v>6</v>
      </c>
      <c r="AB55">
        <f t="shared" si="11"/>
        <v>2</v>
      </c>
      <c r="AC55">
        <f t="shared" si="12"/>
        <v>8</v>
      </c>
      <c r="AD55">
        <f t="shared" si="13"/>
        <v>7</v>
      </c>
      <c r="AE55">
        <f t="shared" si="14"/>
        <v>2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Nobody Home (IRE)</v>
      </c>
      <c r="C56">
        <f>LARGE(M$2:M$20, D56)</f>
        <v>122.44280000000001</v>
      </c>
      <c r="D56">
        <v>1</v>
      </c>
      <c r="E56">
        <f>LARGE(M$2:M$20, F56)</f>
        <v>101.325</v>
      </c>
      <c r="F56">
        <v>2</v>
      </c>
      <c r="G56">
        <f t="shared" ref="G56:G61" si="16">IF(C56&gt;0, (1/C56)*(C56-E56), 0.1)</f>
        <v>0.17247073735654525</v>
      </c>
      <c r="H56">
        <f t="shared" ref="H56:H61" si="17">INDEX(AF$2:AF$20,MATCH(B56,A$2:A$20,0))</f>
        <v>12</v>
      </c>
      <c r="J56">
        <v>5</v>
      </c>
      <c r="K56" t="str">
        <f t="shared" si="0"/>
        <v>Heist (IRE)</v>
      </c>
      <c r="L56" t="str">
        <f t="shared" si="0"/>
        <v>Heist (IRE)</v>
      </c>
      <c r="M56" t="str">
        <f t="shared" si="0"/>
        <v>Nobody Home (IRE)</v>
      </c>
      <c r="N56" t="str">
        <f t="shared" si="1"/>
        <v>Dont Kick Nor Bite (IRE)</v>
      </c>
      <c r="O56" t="str">
        <f t="shared" si="2"/>
        <v>Mick The Jiver</v>
      </c>
      <c r="P56" t="str">
        <f t="shared" si="3"/>
        <v>Georges Conn (IRE)</v>
      </c>
      <c r="Q56" t="str">
        <f t="shared" si="4"/>
        <v>Georges Conn (IRE)</v>
      </c>
      <c r="R56" t="str">
        <f t="shared" si="5"/>
        <v>Dont Kick Nor Bite (IRE)</v>
      </c>
      <c r="S56" t="str">
        <f t="shared" si="6"/>
        <v>Georges Conn (IRE)</v>
      </c>
      <c r="V56">
        <f t="shared" si="7"/>
        <v>39</v>
      </c>
      <c r="W56">
        <f t="shared" si="8"/>
        <v>-72</v>
      </c>
      <c r="X56">
        <f t="shared" si="9"/>
        <v>-72</v>
      </c>
      <c r="Y56">
        <f t="shared" si="10"/>
        <v>4</v>
      </c>
      <c r="Z56">
        <f t="shared" si="10"/>
        <v>7</v>
      </c>
      <c r="AA56">
        <f t="shared" si="10"/>
        <v>7</v>
      </c>
      <c r="AB56">
        <f t="shared" si="11"/>
        <v>4</v>
      </c>
      <c r="AC56">
        <f t="shared" si="12"/>
        <v>5</v>
      </c>
      <c r="AD56">
        <f t="shared" si="13"/>
        <v>2</v>
      </c>
      <c r="AE56">
        <f t="shared" si="14"/>
        <v>6</v>
      </c>
      <c r="AF56">
        <f t="shared" si="14"/>
        <v>4</v>
      </c>
    </row>
    <row r="57" spans="1:33" hidden="1" outlineLevel="1">
      <c r="A57" t="s">
        <v>25</v>
      </c>
      <c r="B57" t="str">
        <f>INDEX(A$2:A$20,MATCH(C57,W$2:W$20,0))</f>
        <v>Nobody Home (IRE)</v>
      </c>
      <c r="C57">
        <f>LARGE(W$2:W$20, D57)</f>
        <v>22.824300000000001</v>
      </c>
      <c r="D57">
        <v>1</v>
      </c>
      <c r="E57">
        <f>LARGE(W$2:W$20, F57)</f>
        <v>19.239999999999998</v>
      </c>
      <c r="F57">
        <v>2</v>
      </c>
      <c r="G57">
        <f t="shared" si="16"/>
        <v>0.15703877008276276</v>
      </c>
      <c r="H57">
        <f t="shared" si="17"/>
        <v>12</v>
      </c>
      <c r="J57">
        <v>6</v>
      </c>
      <c r="K57" t="str">
        <f t="shared" si="0"/>
        <v>Georges Conn (IRE)</v>
      </c>
      <c r="L57" t="str">
        <f t="shared" si="0"/>
        <v>Mick The Jiver</v>
      </c>
      <c r="M57" t="str">
        <f t="shared" si="0"/>
        <v>He Rocks (IRE)</v>
      </c>
      <c r="N57" t="str">
        <f t="shared" si="1"/>
        <v>Georges Conn (IRE)</v>
      </c>
      <c r="O57" t="str">
        <f t="shared" si="2"/>
        <v>Aranhill Chief (IRE)</v>
      </c>
      <c r="P57" t="str">
        <f t="shared" si="3"/>
        <v>Nobody Home (IRE)</v>
      </c>
      <c r="Q57" t="str">
        <f t="shared" si="4"/>
        <v>Nobody Home (IRE)</v>
      </c>
      <c r="R57" t="str">
        <f t="shared" si="5"/>
        <v>Georges Conn (IRE)</v>
      </c>
      <c r="S57" t="str">
        <f t="shared" si="6"/>
        <v>Mick The Jiver</v>
      </c>
      <c r="V57">
        <f t="shared" si="7"/>
        <v>34</v>
      </c>
      <c r="W57">
        <f t="shared" si="8"/>
        <v>-90</v>
      </c>
      <c r="X57">
        <f t="shared" si="9"/>
        <v>-90</v>
      </c>
      <c r="Y57">
        <f t="shared" si="10"/>
        <v>6</v>
      </c>
      <c r="Z57">
        <f t="shared" si="10"/>
        <v>4</v>
      </c>
      <c r="AA57">
        <f t="shared" si="10"/>
        <v>3</v>
      </c>
      <c r="AB57">
        <f t="shared" si="11"/>
        <v>7</v>
      </c>
      <c r="AC57">
        <f t="shared" si="12"/>
        <v>1</v>
      </c>
      <c r="AD57">
        <f t="shared" si="13"/>
        <v>5</v>
      </c>
      <c r="AE57">
        <f t="shared" si="14"/>
        <v>1</v>
      </c>
      <c r="AF57">
        <f t="shared" si="14"/>
        <v>7</v>
      </c>
    </row>
    <row r="58" spans="1:33" hidden="1" outlineLevel="1">
      <c r="A58" t="s">
        <v>28</v>
      </c>
      <c r="B58" t="str">
        <f>INDEX(A$2:A$20,MATCH(C58,AA$2:AA$20,0))</f>
        <v>Dont Kick Nor Bite (IRE)</v>
      </c>
      <c r="C58">
        <f>LARGE(AA$2:AA$20, D58)</f>
        <v>3.1294</v>
      </c>
      <c r="D58">
        <v>1</v>
      </c>
      <c r="E58">
        <f>LARGE(AA$2:AA$20, F58)</f>
        <v>2.6444999999999999</v>
      </c>
      <c r="F58">
        <v>2</v>
      </c>
      <c r="G58">
        <f t="shared" si="16"/>
        <v>0.1549498306384611</v>
      </c>
      <c r="H58">
        <f t="shared" si="17"/>
        <v>1.63</v>
      </c>
      <c r="J58">
        <v>7</v>
      </c>
      <c r="K58" t="str">
        <f t="shared" si="0"/>
        <v>He Rocks (IRE)</v>
      </c>
      <c r="L58" t="str">
        <f t="shared" si="0"/>
        <v>Nobody Home (IRE)</v>
      </c>
      <c r="M58" t="str">
        <f t="shared" si="0"/>
        <v>Mick The Jiver</v>
      </c>
      <c r="N58" t="str">
        <f t="shared" si="1"/>
        <v>He Rocks (IRE)</v>
      </c>
      <c r="O58" t="str">
        <f t="shared" si="2"/>
        <v>Nobody Home (IRE)</v>
      </c>
      <c r="P58" t="str">
        <f t="shared" si="3"/>
        <v>Heist (IRE)</v>
      </c>
      <c r="Q58" t="str">
        <f t="shared" si="4"/>
        <v>Heist (IRE)</v>
      </c>
      <c r="R58" t="str">
        <f t="shared" si="5"/>
        <v>Aranhill Chief (IRE)</v>
      </c>
      <c r="S58" t="str">
        <f t="shared" si="6"/>
        <v>Heist (IRE)</v>
      </c>
      <c r="V58">
        <f t="shared" si="7"/>
        <v>45</v>
      </c>
      <c r="W58">
        <f t="shared" si="8"/>
        <v>-78</v>
      </c>
      <c r="X58">
        <f t="shared" si="9"/>
        <v>-78</v>
      </c>
      <c r="Y58">
        <f t="shared" si="10"/>
        <v>5</v>
      </c>
      <c r="Z58">
        <f t="shared" si="10"/>
        <v>5</v>
      </c>
      <c r="AA58">
        <f t="shared" si="10"/>
        <v>2</v>
      </c>
      <c r="AB58">
        <f t="shared" si="11"/>
        <v>8</v>
      </c>
      <c r="AC58">
        <f t="shared" si="12"/>
        <v>3</v>
      </c>
      <c r="AD58">
        <f t="shared" si="13"/>
        <v>6</v>
      </c>
      <c r="AE58">
        <f t="shared" si="14"/>
        <v>8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Nobody Home (IRE)</v>
      </c>
      <c r="C59">
        <f>LARGE(AC$2:AC$20, D59)</f>
        <v>2.5366</v>
      </c>
      <c r="D59">
        <v>1</v>
      </c>
      <c r="E59">
        <f>LARGE(AC$2:AC$20, F59)</f>
        <v>1.9205000000000001</v>
      </c>
      <c r="F59">
        <v>2</v>
      </c>
      <c r="G59">
        <f t="shared" si="16"/>
        <v>0.24288417566821727</v>
      </c>
      <c r="H59">
        <f t="shared" si="17"/>
        <v>12</v>
      </c>
      <c r="J59">
        <v>8</v>
      </c>
      <c r="K59" t="str">
        <f t="shared" si="0"/>
        <v>Tout Est Permis (FR)</v>
      </c>
      <c r="L59" t="str">
        <f t="shared" si="0"/>
        <v>Aranhill Chief (IRE)</v>
      </c>
      <c r="M59" t="str">
        <f t="shared" si="0"/>
        <v>Heist (IRE)</v>
      </c>
      <c r="N59" t="str">
        <f t="shared" si="1"/>
        <v>Surf Instructor (IRE)</v>
      </c>
      <c r="O59" t="str">
        <f t="shared" si="2"/>
        <v>Georges Conn (IRE)</v>
      </c>
      <c r="P59" t="str">
        <f t="shared" si="3"/>
        <v>Aranhill Chief (IRE)</v>
      </c>
      <c r="Q59" t="str">
        <f t="shared" si="4"/>
        <v>Aranhill Chief (IRE)</v>
      </c>
      <c r="R59" t="str">
        <f t="shared" si="5"/>
        <v>He Rocks (IRE)</v>
      </c>
      <c r="S59" t="str">
        <f t="shared" si="6"/>
        <v>He Rocks (IRE)</v>
      </c>
      <c r="V59">
        <f t="shared" si="7"/>
        <v>24</v>
      </c>
      <c r="W59">
        <f t="shared" si="8"/>
        <v>-99</v>
      </c>
      <c r="X59">
        <f t="shared" si="9"/>
        <v>-99</v>
      </c>
      <c r="Y59">
        <f t="shared" si="10"/>
        <v>3</v>
      </c>
      <c r="Z59">
        <f t="shared" si="10"/>
        <v>1</v>
      </c>
      <c r="AA59">
        <f t="shared" si="10"/>
        <v>4</v>
      </c>
      <c r="AB59">
        <f t="shared" si="11"/>
        <v>3</v>
      </c>
      <c r="AC59">
        <f t="shared" si="12"/>
        <v>6</v>
      </c>
      <c r="AD59">
        <f t="shared" si="13"/>
        <v>1</v>
      </c>
      <c r="AE59">
        <f t="shared" si="14"/>
        <v>4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Dont Kick Nor Bite (IRE)</v>
      </c>
      <c r="C60">
        <f>LARGE(Y$2:Y$20, D60)</f>
        <v>2.7164999999999999</v>
      </c>
      <c r="D60">
        <v>1</v>
      </c>
      <c r="E60">
        <f>LARGE(Y$2:Y$20, F60)</f>
        <v>2.6034000000000002</v>
      </c>
      <c r="F60">
        <v>2</v>
      </c>
      <c r="G60">
        <f t="shared" si="16"/>
        <v>4.1634456101601235E-2</v>
      </c>
      <c r="H60">
        <f t="shared" si="17"/>
        <v>1.63</v>
      </c>
      <c r="J60">
        <v>9</v>
      </c>
      <c r="K60" t="str">
        <f t="shared" si="0"/>
        <v>Aranhill Chief (IRE)</v>
      </c>
      <c r="L60" t="str">
        <f t="shared" si="0"/>
        <v>He Rocks (IRE)</v>
      </c>
      <c r="M60" t="str">
        <f t="shared" si="0"/>
        <v>Aranhill Chief (IRE)</v>
      </c>
      <c r="N60" t="str">
        <f t="shared" si="1"/>
        <v>Surf Instructor (IRE)</v>
      </c>
      <c r="O60" t="str">
        <f t="shared" si="2"/>
        <v>He Rocks (IRE)</v>
      </c>
      <c r="P60" t="str">
        <f t="shared" si="3"/>
        <v>Mick The Jiver</v>
      </c>
      <c r="Q60" t="str">
        <f t="shared" si="4"/>
        <v>Mick The Jiver</v>
      </c>
      <c r="R60" t="str">
        <f t="shared" si="5"/>
        <v>Nobody Home (IRE)</v>
      </c>
      <c r="S60" t="str">
        <f t="shared" si="6"/>
        <v>Aranhill Chief (IRE)</v>
      </c>
      <c r="V60">
        <f t="shared" si="7"/>
        <v>22</v>
      </c>
      <c r="W60">
        <f t="shared" si="8"/>
        <v>-97</v>
      </c>
      <c r="X60">
        <f t="shared" si="9"/>
        <v>-97</v>
      </c>
      <c r="Y60">
        <f t="shared" si="10"/>
        <v>1</v>
      </c>
      <c r="Z60">
        <f t="shared" si="10"/>
        <v>2</v>
      </c>
      <c r="AA60">
        <f t="shared" si="10"/>
        <v>1</v>
      </c>
      <c r="AB60">
        <f t="shared" si="11"/>
        <v>6</v>
      </c>
      <c r="AC60">
        <f t="shared" si="12"/>
        <v>2</v>
      </c>
      <c r="AD60">
        <f t="shared" si="13"/>
        <v>4</v>
      </c>
      <c r="AE60">
        <f t="shared" si="14"/>
        <v>3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Surf Instructor (IRE)</v>
      </c>
      <c r="C61">
        <f>LARGE(AD$2:AD$20, D61)</f>
        <v>32.543799999999997</v>
      </c>
      <c r="D61">
        <v>1</v>
      </c>
      <c r="E61">
        <f>LARGE(AD$2:AD$20, F61)</f>
        <v>27.321100000000001</v>
      </c>
      <c r="F61">
        <v>2</v>
      </c>
      <c r="G61">
        <f t="shared" si="16"/>
        <v>0.16048218093769001</v>
      </c>
      <c r="H61">
        <f t="shared" si="17"/>
        <v>3.5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2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Dont Kick Nor Bite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2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Dont Kick Nor Bite (IRE)</v>
      </c>
      <c r="C63" t="str">
        <f>IF(G68="Handicap", INDEX(B53:B55,(MATCH(LARGE(D53:D55,3),D53:D55,0))))</f>
        <v>Nobody Home (IRE)</v>
      </c>
      <c r="D63" t="str">
        <f>IF(G68="Handicap", INDEX(B53:B55,(MATCH(LARGE(E53:E55,1),E53:E55,0))))</f>
        <v>Dont Kick Nor Bite (IRE)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2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Dont Kick Nor Bite (IRE)</v>
      </c>
      <c r="C64">
        <f>INDEX(AF$2:AF$20,MATCH(B64,A$2:A$20,0))</f>
        <v>1.63</v>
      </c>
      <c r="D64">
        <v>1</v>
      </c>
      <c r="E64">
        <f>SUMIF(B53:B61, B64, G53:G61)</f>
        <v>0.27596867132195252</v>
      </c>
      <c r="F64">
        <v>0</v>
      </c>
      <c r="G64" t="str">
        <f>K2</f>
        <v>Marlin Hotels Handicap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2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2m6½f </v>
      </c>
      <c r="H65">
        <f>LARGE(G58:G60, 1)</f>
        <v>0.24288417566821727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2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14150</v>
      </c>
      <c r="H66">
        <f ca="1">LARGE(F53:F55, 1)</f>
        <v>0.57239368310752525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2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Nobody Home (IRE)</v>
      </c>
      <c r="F67">
        <f>IF(H63&lt;11, F66+1, F66)</f>
        <v>2</v>
      </c>
      <c r="G67" t="str">
        <f>G2</f>
        <v>Yielding</v>
      </c>
      <c r="H67" t="str">
        <f ca="1">INDEX(B53:B55,MATCH(H66,F53:F55,0))</f>
        <v>Nobody Home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2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Dont Kick Nor Bite (IRE)</v>
      </c>
      <c r="B68" t="str">
        <f ca="1">IF(ISNA(A68), B56, A68)</f>
        <v>Dont Kick Nor Bite (IRE)</v>
      </c>
      <c r="C68">
        <f ca="1">INDEX(AF$2:AF$20,MATCH(B68,A$2:A$20,0))</f>
        <v>1.63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2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Dont Kick Nor Bite (IRE)</v>
      </c>
      <c r="C69">
        <f ca="1">INDEX(AF$2:AF$20,MATCH(B69,A$2:A$20,0))</f>
        <v>1.63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2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Dont Kick Nor Bite (IRE)</v>
      </c>
      <c r="C70">
        <f ca="1">INDEX(AF$2:AF$20,MATCH(B70,A$2:A$20,0))</f>
        <v>1.63</v>
      </c>
      <c r="D70">
        <v>1</v>
      </c>
      <c r="E70">
        <f ca="1">SUMIF(B53:B61, B70, G53:G61)</f>
        <v>0.27596867132195252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2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2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Dont Kick Nor Bite (IRE)</v>
      </c>
      <c r="C72">
        <f>C53</f>
        <v>296.49029999999999</v>
      </c>
      <c r="D72">
        <f>(1/C72)*(C72-C73)</f>
        <v>7.9384384581890191E-2</v>
      </c>
      <c r="E72">
        <f>H53</f>
        <v>1.63</v>
      </c>
      <c r="F72">
        <f>(E72*10)-10</f>
        <v>6.2999999999999972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2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Nobody Home (IRE)</v>
      </c>
      <c r="C73">
        <f t="shared" si="19"/>
        <v>272.95359999999999</v>
      </c>
      <c r="D73">
        <f>(1/C73)*(C73-C74)</f>
        <v>5.6638564210180771E-2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2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Surf Instructor (IRE)</v>
      </c>
      <c r="C74">
        <f t="shared" si="19"/>
        <v>257.4939</v>
      </c>
      <c r="E74">
        <f t="shared" si="20"/>
        <v>3.5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2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2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2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1.63</v>
      </c>
      <c r="C77">
        <f>SMALL(AF2:AF50, 1)</f>
        <v>1.63</v>
      </c>
      <c r="D77" t="str">
        <f>IF(G77&lt;=3, "YES", "NO")</f>
        <v>YES</v>
      </c>
      <c r="E77">
        <f>IF(C77=0,SMALL(AF2:AF49,2), C77)</f>
        <v>1.63</v>
      </c>
      <c r="F77">
        <f>IF(E77=0, SMALL(AF2:AF49, 3), E77)</f>
        <v>1.63</v>
      </c>
      <c r="G77">
        <f>IF(F77=0, SMALL(AF2:AF49, 4), F77)</f>
        <v>1.63</v>
      </c>
      <c r="H77" t="str">
        <f>INDEX(A2:A50, MATCH(G77, AF2:AF50, 0))</f>
        <v>Dont Kick Nor Bite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2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296.49029999999999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2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296.49029999999999</v>
      </c>
      <c r="C79">
        <f>C78/B79</f>
        <v>3.3727916225252566E-5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Dont Kick Nor Bite (IRE) is highly rated.</v>
      </c>
      <c r="H79" t="str">
        <f>INDEX(A2:A50, MATCH(B79, AE2:AE50, 0))</f>
        <v>Dont Kick Nor Bite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2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11.5343</v>
      </c>
      <c r="C80">
        <f>(B81-B80)+0.01</f>
        <v>11.3</v>
      </c>
      <c r="D80" t="str">
        <f>D2</f>
        <v xml:space="preserve">2m6½f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2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22.824300000000001</v>
      </c>
      <c r="C81">
        <f>C80/B81</f>
        <v>0.4950863772382943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Aranhill Chief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Galway</v>
      </c>
    </row>
    <row r="82" spans="1:19" hidden="1" outlineLevel="1">
      <c r="A82" t="s">
        <v>110</v>
      </c>
      <c r="B82">
        <f>INDEX(M2:M49, MATCH(H77, A2:A49, 0))</f>
        <v>95.674999999999997</v>
      </c>
      <c r="C82">
        <f>(B83-B82)+0.01</f>
        <v>26.77780000000001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122.44280000000001</v>
      </c>
      <c r="C83">
        <f>C82/B83</f>
        <v>0.21869640354516565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Aranhill Chief (IRE) is 21.87% ahead of the lay selection Dont Kick Nor Bite (IRE). </v>
      </c>
      <c r="H83" t="str">
        <f>INDEX(A2:A50,MATCH(B83,INDEX(M2:M50,0)))</f>
        <v>Aranhill Chief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1.6367</v>
      </c>
      <c r="C84">
        <f>(B85-B84)+0.01</f>
        <v>0.90989999999999993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2.5366</v>
      </c>
      <c r="C85">
        <f>C84/B85</f>
        <v>0.35870850745091853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Nobody Home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18.290400000000002</v>
      </c>
      <c r="C86">
        <f>(B87-B86)+0.01</f>
        <v>14.263399999999995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32.543799999999997</v>
      </c>
      <c r="C87">
        <f>C86/B87</f>
        <v>0.43828317528991689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Surf Instructor (IRE) is 43.83% ahead of Dont Kick Nor Bite (IRE). </v>
      </c>
      <c r="H87" t="str">
        <f>INDEX(A2:A50, MATCH(B87, AD2:AD50, 0))</f>
        <v>Surf Instructor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2.7164999999999999</v>
      </c>
      <c r="C88">
        <f>B89-B88</f>
        <v>0</v>
      </c>
      <c r="H88" t="str">
        <f>INDEX(X2:X50, MATCH(B88, Y2:Y50, 0))</f>
        <v>Walsh, M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2.7164999999999999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Walsh, M P. </v>
      </c>
      <c r="H89" t="str">
        <f>INDEX(X2:X50, MATCH(B89, Y2:Y50, 0))</f>
        <v>Walsh, M P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90.16</v>
      </c>
      <c r="C90">
        <f>(B91-B90)+0.01</f>
        <v>2.3523999999999976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92.502399999999994</v>
      </c>
      <c r="C91">
        <f>(C90+0.01)/(B91+0.01)</f>
        <v>2.5536036250275611E-2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Tout Est Permis (FR)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Dont Kick Nor Bite (IRE)</v>
      </c>
      <c r="D92">
        <f>COUNTIF(D79:D87, "YES")</f>
        <v>2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3" width="22" bestFit="1" customWidth="1"/>
    <col min="4" max="5" width="12" bestFit="1" customWidth="1"/>
    <col min="6" max="6" width="22" bestFit="1" customWidth="1"/>
    <col min="7" max="7" width="97" bestFit="1" customWidth="1"/>
    <col min="8" max="8" width="22" bestFit="1" customWidth="1"/>
    <col min="9" max="9" width="10.140625" bestFit="1" customWidth="1"/>
    <col min="10" max="10" width="16.28515625" bestFit="1" customWidth="1"/>
    <col min="11" max="11" width="39" bestFit="1" customWidth="1"/>
    <col min="12" max="19" width="22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19" bestFit="1" customWidth="1"/>
    <col min="27" max="27" width="15" bestFit="1" customWidth="1"/>
    <col min="28" max="28" width="21.42578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556</v>
      </c>
      <c r="B2" s="1">
        <v>0.57638888888888895</v>
      </c>
      <c r="C2" t="s">
        <v>146</v>
      </c>
      <c r="D2" t="s">
        <v>552</v>
      </c>
      <c r="E2" t="s">
        <v>553</v>
      </c>
      <c r="F2">
        <v>18768</v>
      </c>
      <c r="G2" t="s">
        <v>230</v>
      </c>
      <c r="H2" t="s">
        <v>231</v>
      </c>
      <c r="I2" t="s">
        <v>5</v>
      </c>
      <c r="J2" t="s">
        <v>554</v>
      </c>
      <c r="K2" t="s">
        <v>555</v>
      </c>
      <c r="L2">
        <v>10</v>
      </c>
      <c r="M2">
        <v>99.6143</v>
      </c>
      <c r="N2">
        <v>93.903999999999996</v>
      </c>
      <c r="O2">
        <v>50</v>
      </c>
      <c r="P2">
        <v>10.760199999999999</v>
      </c>
      <c r="Q2">
        <v>7.3994999999999997</v>
      </c>
      <c r="R2">
        <v>7.1017000000000001</v>
      </c>
      <c r="S2">
        <v>4.1002999999999998</v>
      </c>
      <c r="T2">
        <v>2.3929</v>
      </c>
      <c r="U2">
        <v>2.1072000000000002</v>
      </c>
      <c r="V2">
        <v>1.5744</v>
      </c>
      <c r="W2">
        <v>9.1071000000000009</v>
      </c>
      <c r="X2" t="s">
        <v>557</v>
      </c>
      <c r="Y2">
        <v>0.309</v>
      </c>
      <c r="Z2" t="s">
        <v>558</v>
      </c>
      <c r="AA2">
        <v>2.5790000000000002</v>
      </c>
      <c r="AB2" t="s">
        <v>559</v>
      </c>
      <c r="AC2">
        <v>1.0446</v>
      </c>
      <c r="AD2">
        <v>28.2393</v>
      </c>
      <c r="AE2" s="23">
        <v>320.23360000000002</v>
      </c>
      <c r="AF2">
        <v>2.75</v>
      </c>
      <c r="AG2">
        <v>137</v>
      </c>
    </row>
    <row r="3" spans="1:33">
      <c r="A3" t="s">
        <v>560</v>
      </c>
      <c r="B3" s="1">
        <v>0.57638888888888895</v>
      </c>
      <c r="C3" t="s">
        <v>146</v>
      </c>
      <c r="D3" t="s">
        <v>552</v>
      </c>
      <c r="E3" t="s">
        <v>553</v>
      </c>
      <c r="F3">
        <v>18768</v>
      </c>
      <c r="G3" t="s">
        <v>230</v>
      </c>
      <c r="H3" t="s">
        <v>231</v>
      </c>
      <c r="I3" t="s">
        <v>5</v>
      </c>
      <c r="J3" t="s">
        <v>554</v>
      </c>
      <c r="K3" t="s">
        <v>555</v>
      </c>
      <c r="L3">
        <v>10</v>
      </c>
      <c r="M3">
        <v>101.96</v>
      </c>
      <c r="N3">
        <v>85.293999999999997</v>
      </c>
      <c r="O3">
        <v>45.944800000000001</v>
      </c>
      <c r="P3">
        <v>8.2726000000000006</v>
      </c>
      <c r="Q3">
        <v>7.8071000000000002</v>
      </c>
      <c r="R3">
        <v>3.4186000000000001</v>
      </c>
      <c r="S3">
        <v>2.5445000000000002</v>
      </c>
      <c r="T3">
        <v>1.4932000000000001</v>
      </c>
      <c r="U3">
        <v>1.4924999999999999</v>
      </c>
      <c r="V3">
        <v>1.9446000000000001</v>
      </c>
      <c r="W3">
        <v>14.81</v>
      </c>
      <c r="X3" t="s">
        <v>345</v>
      </c>
      <c r="Y3">
        <v>4.1551</v>
      </c>
      <c r="Z3" t="s">
        <v>474</v>
      </c>
      <c r="AA3">
        <v>4.7157999999999998</v>
      </c>
      <c r="AB3" t="s">
        <v>259</v>
      </c>
      <c r="AC3">
        <v>2.0206</v>
      </c>
      <c r="AD3">
        <v>22.716999999999999</v>
      </c>
      <c r="AE3">
        <v>308.59050000000002</v>
      </c>
      <c r="AF3">
        <v>3</v>
      </c>
      <c r="AG3">
        <v>139</v>
      </c>
    </row>
    <row r="4" spans="1:33">
      <c r="A4" t="s">
        <v>561</v>
      </c>
      <c r="B4" s="1">
        <v>0.57638888888888895</v>
      </c>
      <c r="C4" t="s">
        <v>146</v>
      </c>
      <c r="D4" t="s">
        <v>552</v>
      </c>
      <c r="E4" t="s">
        <v>553</v>
      </c>
      <c r="F4">
        <v>18768</v>
      </c>
      <c r="G4" t="s">
        <v>230</v>
      </c>
      <c r="H4" t="s">
        <v>231</v>
      </c>
      <c r="I4" t="s">
        <v>5</v>
      </c>
      <c r="J4" t="s">
        <v>554</v>
      </c>
      <c r="K4" t="s">
        <v>555</v>
      </c>
      <c r="L4">
        <v>10</v>
      </c>
      <c r="M4">
        <v>78.734999999999999</v>
      </c>
      <c r="N4">
        <v>61.123199999999997</v>
      </c>
      <c r="O4">
        <v>42.085999999999999</v>
      </c>
      <c r="P4">
        <v>13.6936</v>
      </c>
      <c r="Q4">
        <v>5.5698999999999996</v>
      </c>
      <c r="R4">
        <v>6.5048000000000004</v>
      </c>
      <c r="S4">
        <v>2.8856000000000002</v>
      </c>
      <c r="T4">
        <v>3.2473999999999998</v>
      </c>
      <c r="U4">
        <v>1.4573</v>
      </c>
      <c r="V4">
        <v>1.6439999999999999</v>
      </c>
      <c r="W4">
        <v>9.68</v>
      </c>
      <c r="X4" t="s">
        <v>562</v>
      </c>
      <c r="Y4">
        <v>1.9443999999999999</v>
      </c>
      <c r="Z4" t="s">
        <v>563</v>
      </c>
      <c r="AA4">
        <v>3.4493999999999998</v>
      </c>
      <c r="AB4" t="s">
        <v>564</v>
      </c>
      <c r="AC4">
        <v>1.6674</v>
      </c>
      <c r="AD4">
        <v>33.345100000000002</v>
      </c>
      <c r="AE4">
        <v>267.03320000000002</v>
      </c>
      <c r="AF4">
        <v>10</v>
      </c>
      <c r="AG4">
        <v>139</v>
      </c>
    </row>
    <row r="5" spans="1:33">
      <c r="A5" t="s">
        <v>565</v>
      </c>
      <c r="B5" s="1">
        <v>0.57638888888888895</v>
      </c>
      <c r="C5" t="s">
        <v>146</v>
      </c>
      <c r="D5" t="s">
        <v>552</v>
      </c>
      <c r="E5" t="s">
        <v>553</v>
      </c>
      <c r="F5">
        <v>18768</v>
      </c>
      <c r="G5" t="s">
        <v>230</v>
      </c>
      <c r="H5" t="s">
        <v>231</v>
      </c>
      <c r="I5" t="s">
        <v>5</v>
      </c>
      <c r="J5" t="s">
        <v>554</v>
      </c>
      <c r="K5" t="s">
        <v>555</v>
      </c>
      <c r="L5">
        <v>10</v>
      </c>
      <c r="M5">
        <v>89.05</v>
      </c>
      <c r="N5">
        <v>92.627899999999997</v>
      </c>
      <c r="O5">
        <v>19.5151</v>
      </c>
      <c r="P5">
        <v>9.0414999999999992</v>
      </c>
      <c r="Q5">
        <v>6.9480000000000004</v>
      </c>
      <c r="R5">
        <v>6.7854999999999999</v>
      </c>
      <c r="S5">
        <v>3.722</v>
      </c>
      <c r="T5">
        <v>3.7311000000000001</v>
      </c>
      <c r="U5">
        <v>1.8835999999999999</v>
      </c>
      <c r="V5">
        <v>2.1356000000000002</v>
      </c>
      <c r="W5">
        <v>12.8436</v>
      </c>
      <c r="X5" t="s">
        <v>471</v>
      </c>
      <c r="Y5">
        <v>1.8966000000000001</v>
      </c>
      <c r="Z5" t="s">
        <v>566</v>
      </c>
      <c r="AA5">
        <v>1.0625</v>
      </c>
      <c r="AB5" t="s">
        <v>567</v>
      </c>
      <c r="AC5">
        <v>2.1549999999999998</v>
      </c>
      <c r="AD5">
        <v>11.496700000000001</v>
      </c>
      <c r="AE5">
        <v>264.8947</v>
      </c>
      <c r="AF5">
        <v>12</v>
      </c>
      <c r="AG5">
        <v>137</v>
      </c>
    </row>
    <row r="6" spans="1:33">
      <c r="A6" t="s">
        <v>568</v>
      </c>
      <c r="B6" s="1">
        <v>0.57638888888888895</v>
      </c>
      <c r="C6" t="s">
        <v>146</v>
      </c>
      <c r="D6" t="s">
        <v>552</v>
      </c>
      <c r="E6" t="s">
        <v>553</v>
      </c>
      <c r="F6">
        <v>18768</v>
      </c>
      <c r="G6" t="s">
        <v>230</v>
      </c>
      <c r="H6" t="s">
        <v>231</v>
      </c>
      <c r="I6" t="s">
        <v>5</v>
      </c>
      <c r="J6" t="s">
        <v>554</v>
      </c>
      <c r="K6" t="s">
        <v>555</v>
      </c>
      <c r="L6">
        <v>10</v>
      </c>
      <c r="M6">
        <v>76.370999999999995</v>
      </c>
      <c r="N6">
        <v>50.335999999999999</v>
      </c>
      <c r="O6">
        <v>35.606299999999997</v>
      </c>
      <c r="P6">
        <v>10.372400000000001</v>
      </c>
      <c r="Q6">
        <v>6.9665999999999997</v>
      </c>
      <c r="R6">
        <v>7.9055999999999997</v>
      </c>
      <c r="S6">
        <v>4.9234</v>
      </c>
      <c r="T6">
        <v>2.2841</v>
      </c>
      <c r="U6">
        <v>3.1960999999999999</v>
      </c>
      <c r="V6">
        <v>2.6368999999999998</v>
      </c>
      <c r="W6">
        <v>21.204999999999998</v>
      </c>
      <c r="X6" t="s">
        <v>569</v>
      </c>
      <c r="Y6">
        <v>2.6684999999999999</v>
      </c>
      <c r="Z6" t="s">
        <v>570</v>
      </c>
      <c r="AA6">
        <v>3.6701999999999999</v>
      </c>
      <c r="AB6" t="s">
        <v>571</v>
      </c>
      <c r="AC6">
        <v>1.6479999999999999</v>
      </c>
      <c r="AD6">
        <v>25.9879</v>
      </c>
      <c r="AE6">
        <v>255.77799999999999</v>
      </c>
      <c r="AF6">
        <v>7.5</v>
      </c>
      <c r="AG6">
        <v>140</v>
      </c>
    </row>
    <row r="7" spans="1:33">
      <c r="A7" t="s">
        <v>572</v>
      </c>
      <c r="B7" s="1">
        <v>0.57638888888888895</v>
      </c>
      <c r="C7" t="s">
        <v>146</v>
      </c>
      <c r="D7" t="s">
        <v>552</v>
      </c>
      <c r="E7" t="s">
        <v>553</v>
      </c>
      <c r="F7">
        <v>18768</v>
      </c>
      <c r="G7" t="s">
        <v>230</v>
      </c>
      <c r="H7" t="s">
        <v>231</v>
      </c>
      <c r="I7" t="s">
        <v>5</v>
      </c>
      <c r="J7" t="s">
        <v>554</v>
      </c>
      <c r="K7" t="s">
        <v>555</v>
      </c>
      <c r="L7">
        <v>12</v>
      </c>
      <c r="M7">
        <v>73.61</v>
      </c>
      <c r="N7">
        <v>68.425200000000004</v>
      </c>
      <c r="O7">
        <v>30.0684</v>
      </c>
      <c r="P7">
        <v>13.861000000000001</v>
      </c>
      <c r="Q7">
        <v>5.5376000000000003</v>
      </c>
      <c r="R7">
        <v>5.1623999999999999</v>
      </c>
      <c r="S7">
        <v>3.3567</v>
      </c>
      <c r="T7">
        <v>3.1596000000000002</v>
      </c>
      <c r="U7">
        <v>2.5419</v>
      </c>
      <c r="V7">
        <v>1.6548</v>
      </c>
      <c r="W7">
        <v>13.375</v>
      </c>
      <c r="X7" t="s">
        <v>573</v>
      </c>
      <c r="Y7">
        <v>3.161</v>
      </c>
      <c r="Z7" t="s">
        <v>458</v>
      </c>
      <c r="AA7">
        <v>3.2101000000000002</v>
      </c>
      <c r="AB7" t="s">
        <v>574</v>
      </c>
      <c r="AC7">
        <v>0.14280000000000001</v>
      </c>
      <c r="AD7">
        <v>15.2775</v>
      </c>
      <c r="AE7">
        <v>242.54419999999999</v>
      </c>
      <c r="AF7">
        <v>7</v>
      </c>
      <c r="AG7">
        <v>134</v>
      </c>
    </row>
    <row r="8" spans="1:33">
      <c r="A8" t="s">
        <v>575</v>
      </c>
      <c r="B8" s="1">
        <v>0.57638888888888895</v>
      </c>
      <c r="C8" t="s">
        <v>146</v>
      </c>
      <c r="D8" t="s">
        <v>552</v>
      </c>
      <c r="E8" t="s">
        <v>553</v>
      </c>
      <c r="F8">
        <v>18768</v>
      </c>
      <c r="G8" t="s">
        <v>230</v>
      </c>
      <c r="H8" t="s">
        <v>231</v>
      </c>
      <c r="I8" t="s">
        <v>5</v>
      </c>
      <c r="J8" t="s">
        <v>554</v>
      </c>
      <c r="K8" t="s">
        <v>555</v>
      </c>
      <c r="L8">
        <v>11</v>
      </c>
      <c r="M8">
        <v>69.481800000000007</v>
      </c>
      <c r="N8">
        <v>47.547600000000003</v>
      </c>
      <c r="O8">
        <v>37.488</v>
      </c>
      <c r="P8">
        <v>8.2263000000000002</v>
      </c>
      <c r="Q8">
        <v>3.7395</v>
      </c>
      <c r="R8">
        <v>6.7423000000000002</v>
      </c>
      <c r="S8">
        <v>2.4622999999999999</v>
      </c>
      <c r="T8">
        <v>2.7311000000000001</v>
      </c>
      <c r="U8">
        <v>1.4734</v>
      </c>
      <c r="V8">
        <v>2.1151</v>
      </c>
      <c r="W8">
        <v>16.401399999999999</v>
      </c>
      <c r="X8" t="s">
        <v>576</v>
      </c>
      <c r="Y8">
        <v>2.1844999999999999</v>
      </c>
      <c r="Z8" t="s">
        <v>577</v>
      </c>
      <c r="AA8">
        <v>3.2210999999999999</v>
      </c>
      <c r="AB8" t="s">
        <v>578</v>
      </c>
      <c r="AC8">
        <v>1.0763</v>
      </c>
      <c r="AD8">
        <v>23.648499999999999</v>
      </c>
      <c r="AE8">
        <v>228.5393</v>
      </c>
      <c r="AF8">
        <v>5.5</v>
      </c>
      <c r="AG8">
        <v>145</v>
      </c>
    </row>
    <row r="9" spans="1:33">
      <c r="A9" t="s">
        <v>579</v>
      </c>
      <c r="B9" s="1">
        <v>0.57638888888888895</v>
      </c>
      <c r="C9" t="s">
        <v>146</v>
      </c>
      <c r="D9" t="s">
        <v>552</v>
      </c>
      <c r="E9" t="s">
        <v>553</v>
      </c>
      <c r="F9">
        <v>18768</v>
      </c>
      <c r="G9" t="s">
        <v>230</v>
      </c>
      <c r="H9" t="s">
        <v>231</v>
      </c>
      <c r="I9" t="s">
        <v>5</v>
      </c>
      <c r="J9" t="s">
        <v>554</v>
      </c>
      <c r="K9" t="s">
        <v>555</v>
      </c>
      <c r="L9">
        <v>10</v>
      </c>
      <c r="M9">
        <v>74.38</v>
      </c>
      <c r="N9">
        <v>43.719299999999997</v>
      </c>
      <c r="O9">
        <v>29.353400000000001</v>
      </c>
      <c r="P9">
        <v>10.176</v>
      </c>
      <c r="Q9">
        <v>7.1050000000000004</v>
      </c>
      <c r="R9">
        <v>4.2114000000000003</v>
      </c>
      <c r="S9">
        <v>4.8785999999999996</v>
      </c>
      <c r="T9">
        <v>3.0055999999999998</v>
      </c>
      <c r="U9">
        <v>1.5428999999999999</v>
      </c>
      <c r="V9">
        <v>2.3803999999999998</v>
      </c>
      <c r="W9">
        <v>21.7986</v>
      </c>
      <c r="X9" t="s">
        <v>580</v>
      </c>
      <c r="Y9">
        <v>1.3183</v>
      </c>
      <c r="Z9" t="s">
        <v>581</v>
      </c>
      <c r="AA9">
        <v>1.3149</v>
      </c>
      <c r="AB9" t="s">
        <v>353</v>
      </c>
      <c r="AC9">
        <v>1.6389</v>
      </c>
      <c r="AD9">
        <v>19.632400000000001</v>
      </c>
      <c r="AE9">
        <v>226.45570000000001</v>
      </c>
      <c r="AF9">
        <v>10</v>
      </c>
      <c r="AG9">
        <v>132</v>
      </c>
    </row>
    <row r="51" spans="1:33" hidden="1" outlineLevel="1">
      <c r="A51" t="str">
        <f>C2</f>
        <v>Aintree</v>
      </c>
      <c r="B51">
        <f>B2</f>
        <v>0.57638888888888895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Beat That (IRE)</v>
      </c>
      <c r="L52" t="str">
        <f t="shared" si="0"/>
        <v>Exitas (IRE)</v>
      </c>
      <c r="M52" t="str">
        <f t="shared" si="0"/>
        <v>Exitas (IRE)</v>
      </c>
      <c r="N52" t="str">
        <f t="shared" ref="N52:N91" si="1">INDEX($A$2:$A$20,(MATCH(LARGE(W$2:W$20,$J52),W$2:W$20,0)))</f>
        <v>Brandon Hill (IRE)</v>
      </c>
      <c r="O52" t="str">
        <f t="shared" ref="O52:O91" si="2">INDEX($A$2:$A$20,(MATCH(LARGE(AA$2:AA$20,$J52),AA$2:AA$20,0)))</f>
        <v>Beat That (IRE)</v>
      </c>
      <c r="P52" t="str">
        <f t="shared" ref="P52:P91" si="3">INDEX($A$2:$A$20,(MATCH(LARGE(Y$2:Y$20,$J52),Y$2:Y$20,0)))</f>
        <v>Beat That (IRE)</v>
      </c>
      <c r="Q52" t="str">
        <f t="shared" ref="Q52:Q91" si="4">INDEX($A$2:$A$20,(MATCH(LARGE(Y$2:Y$20,$J52),Y$2:Y$20,0)))</f>
        <v>Beat That (IRE)</v>
      </c>
      <c r="R52" t="str">
        <f t="shared" ref="R52:R91" si="5">INDEX($A$2:$A$20,(MATCH(LARGE(AD$2:AD$20,$J52),AD$2:AD$20,0)))</f>
        <v>Ballyboker Breeze (IRE)</v>
      </c>
      <c r="S52" t="str">
        <f t="shared" ref="S52:S80" si="6">A2</f>
        <v>Exitas (IRE)</v>
      </c>
      <c r="V52">
        <f t="shared" ref="V52:V80" si="7">SUM(Y52:AF52)</f>
        <v>37</v>
      </c>
      <c r="W52">
        <f t="shared" ref="W52:W80" si="8">V52-AG2</f>
        <v>-100</v>
      </c>
      <c r="X52">
        <f t="shared" ref="X52:X60" si="9">IF(ISNA(W52),"",W52)</f>
        <v>-100</v>
      </c>
      <c r="Y52">
        <f t="shared" ref="Y52:AA80" si="10">(($H$63+1)-(RANK(M2,M$2:M$30)))</f>
        <v>7</v>
      </c>
      <c r="Z52">
        <f t="shared" si="10"/>
        <v>8</v>
      </c>
      <c r="AA52">
        <f t="shared" si="10"/>
        <v>8</v>
      </c>
      <c r="AB52">
        <f t="shared" ref="AB52:AB80" si="11">(($H$63+1)-(RANK(W2,W$2:W$30)))</f>
        <v>1</v>
      </c>
      <c r="AC52">
        <f t="shared" ref="AC52:AC80" si="12">(($H$63+1)-(RANK(Y2,Y$2:Y$30)))</f>
        <v>1</v>
      </c>
      <c r="AD52">
        <f t="shared" ref="AD52:AD80" si="13">(($H$63+1)-(RANK(AA2,AA$2:AA$30)))</f>
        <v>3</v>
      </c>
      <c r="AE52">
        <f t="shared" ref="AE52:AF80" si="14">(($H$63+1)-(RANK(AC2,AC$2:AC$30)))</f>
        <v>2</v>
      </c>
      <c r="AF52">
        <f t="shared" si="14"/>
        <v>7</v>
      </c>
      <c r="AG52" t="str">
        <f>INDEX(S52:S92, MATCH(LARGE(X52:X92, 1),X52:X92, 0))</f>
        <v>Beat That (IRE)</v>
      </c>
    </row>
    <row r="53" spans="1:33" hidden="1" outlineLevel="1">
      <c r="A53" t="s">
        <v>43</v>
      </c>
      <c r="B53" t="str">
        <f>A2</f>
        <v>Exitas (IRE)</v>
      </c>
      <c r="C53">
        <f>AE2</f>
        <v>320.23360000000002</v>
      </c>
      <c r="D53">
        <f>AG2</f>
        <v>137</v>
      </c>
      <c r="E53">
        <f>C53-D53</f>
        <v>183.23360000000002</v>
      </c>
      <c r="F53">
        <f>SUMIF(B53:B61, B53, G53:G61)</f>
        <v>3.6358146053381044E-2</v>
      </c>
      <c r="G53">
        <f>(1/C53)*(C53-C54)</f>
        <v>3.6358146053381044E-2</v>
      </c>
      <c r="H53">
        <f>AF2</f>
        <v>2.75</v>
      </c>
      <c r="J53">
        <v>2</v>
      </c>
      <c r="K53" t="str">
        <f t="shared" si="0"/>
        <v>Exitas (IRE)</v>
      </c>
      <c r="L53" t="str">
        <f t="shared" si="0"/>
        <v>Bishops Road (IRE)</v>
      </c>
      <c r="M53" t="str">
        <f t="shared" si="0"/>
        <v>Beat That (IRE)</v>
      </c>
      <c r="N53" t="str">
        <f t="shared" si="1"/>
        <v>Pendra (IRE)</v>
      </c>
      <c r="O53" t="str">
        <f t="shared" si="2"/>
        <v>Pendra (IRE)</v>
      </c>
      <c r="P53" t="str">
        <f t="shared" si="3"/>
        <v>Double Ross (IRE)</v>
      </c>
      <c r="Q53" t="str">
        <f t="shared" si="4"/>
        <v>Double Ross (IRE)</v>
      </c>
      <c r="R53" t="str">
        <f t="shared" si="5"/>
        <v>Exitas (IRE)</v>
      </c>
      <c r="S53" t="str">
        <f t="shared" si="6"/>
        <v>Beat That (IRE)</v>
      </c>
      <c r="V53">
        <f t="shared" si="7"/>
        <v>53</v>
      </c>
      <c r="W53">
        <f t="shared" si="8"/>
        <v>-86</v>
      </c>
      <c r="X53">
        <f t="shared" si="9"/>
        <v>-86</v>
      </c>
      <c r="Y53">
        <f t="shared" si="10"/>
        <v>8</v>
      </c>
      <c r="Z53">
        <f t="shared" si="10"/>
        <v>6</v>
      </c>
      <c r="AA53">
        <f t="shared" si="10"/>
        <v>7</v>
      </c>
      <c r="AB53">
        <f t="shared" si="11"/>
        <v>5</v>
      </c>
      <c r="AC53">
        <f t="shared" si="12"/>
        <v>8</v>
      </c>
      <c r="AD53">
        <f t="shared" si="13"/>
        <v>8</v>
      </c>
      <c r="AE53">
        <f t="shared" si="14"/>
        <v>7</v>
      </c>
      <c r="AF53">
        <f t="shared" si="14"/>
        <v>4</v>
      </c>
    </row>
    <row r="54" spans="1:33" hidden="1" outlineLevel="1">
      <c r="A54" t="s">
        <v>44</v>
      </c>
      <c r="B54" t="str">
        <f>A3</f>
        <v>Beat That (IRE)</v>
      </c>
      <c r="C54">
        <f>AE3</f>
        <v>308.59050000000002</v>
      </c>
      <c r="D54">
        <f>AG3</f>
        <v>139</v>
      </c>
      <c r="E54">
        <f t="shared" ref="E54:E55" si="15">C54-D54</f>
        <v>169.59050000000002</v>
      </c>
      <c r="F54">
        <f ca="1">SUMIF(B53:B64, B54, G53:G61)</f>
        <v>0.48397695305730992</v>
      </c>
      <c r="H54">
        <f>AF3</f>
        <v>3</v>
      </c>
      <c r="J54">
        <v>3</v>
      </c>
      <c r="K54" t="str">
        <f t="shared" si="0"/>
        <v>Bishops Road (IRE)</v>
      </c>
      <c r="L54" t="str">
        <f t="shared" si="0"/>
        <v>Beat That (IRE)</v>
      </c>
      <c r="M54" t="str">
        <f t="shared" si="0"/>
        <v>Ballyboker Breeze (IRE)</v>
      </c>
      <c r="N54" t="str">
        <f t="shared" si="1"/>
        <v>Buywise (IRE)</v>
      </c>
      <c r="O54" t="str">
        <f t="shared" si="2"/>
        <v>Ballyboker Breeze (IRE)</v>
      </c>
      <c r="P54" t="str">
        <f t="shared" si="3"/>
        <v>Pendra (IRE)</v>
      </c>
      <c r="Q54" t="str">
        <f t="shared" si="4"/>
        <v>Pendra (IRE)</v>
      </c>
      <c r="R54" t="str">
        <f t="shared" si="5"/>
        <v>Pendra (IRE)</v>
      </c>
      <c r="S54" t="str">
        <f t="shared" si="6"/>
        <v>Ballyboker Breeze (IRE)</v>
      </c>
      <c r="V54">
        <f t="shared" si="7"/>
        <v>41</v>
      </c>
      <c r="W54">
        <f t="shared" si="8"/>
        <v>-98</v>
      </c>
      <c r="X54">
        <f t="shared" si="9"/>
        <v>-98</v>
      </c>
      <c r="Y54">
        <f t="shared" si="10"/>
        <v>5</v>
      </c>
      <c r="Z54">
        <f t="shared" si="10"/>
        <v>4</v>
      </c>
      <c r="AA54">
        <f t="shared" si="10"/>
        <v>6</v>
      </c>
      <c r="AB54">
        <f t="shared" si="11"/>
        <v>2</v>
      </c>
      <c r="AC54">
        <f t="shared" si="12"/>
        <v>4</v>
      </c>
      <c r="AD54">
        <f t="shared" si="13"/>
        <v>6</v>
      </c>
      <c r="AE54">
        <f t="shared" si="14"/>
        <v>6</v>
      </c>
      <c r="AF54">
        <f t="shared" si="14"/>
        <v>8</v>
      </c>
    </row>
    <row r="55" spans="1:33" hidden="1" outlineLevel="1">
      <c r="A55" t="s">
        <v>45</v>
      </c>
      <c r="B55" t="str">
        <f>A4</f>
        <v>Ballyboker Breeze (IRE)</v>
      </c>
      <c r="C55">
        <f>AE4</f>
        <v>267.03320000000002</v>
      </c>
      <c r="D55">
        <f>AG4</f>
        <v>139</v>
      </c>
      <c r="E55">
        <f t="shared" si="15"/>
        <v>128.03320000000002</v>
      </c>
      <c r="F55">
        <f ca="1">SUMIF(B53:B64, B55, G53:G61)</f>
        <v>0.15311994865812373</v>
      </c>
      <c r="H55">
        <f>AF4</f>
        <v>10</v>
      </c>
      <c r="J55">
        <v>4</v>
      </c>
      <c r="K55" t="str">
        <f t="shared" si="0"/>
        <v>Ballyboker Breeze (IRE)</v>
      </c>
      <c r="L55" t="str">
        <f t="shared" si="0"/>
        <v>Double Ross (IRE)</v>
      </c>
      <c r="M55" t="str">
        <f t="shared" si="0"/>
        <v>Buywise (IRE)</v>
      </c>
      <c r="N55" t="str">
        <f t="shared" si="1"/>
        <v>Beat That (IRE)</v>
      </c>
      <c r="O55" t="str">
        <f t="shared" si="2"/>
        <v>Buywise (IRE)</v>
      </c>
      <c r="P55" t="str">
        <f t="shared" si="3"/>
        <v>Buywise (IRE)</v>
      </c>
      <c r="Q55" t="str">
        <f t="shared" si="4"/>
        <v>Buywise (IRE)</v>
      </c>
      <c r="R55" t="str">
        <f t="shared" si="5"/>
        <v>Buywise (IRE)</v>
      </c>
      <c r="S55" t="str">
        <f t="shared" si="6"/>
        <v>Bishops Road (IRE)</v>
      </c>
      <c r="V55">
        <f t="shared" si="7"/>
        <v>30</v>
      </c>
      <c r="W55">
        <f t="shared" si="8"/>
        <v>-107</v>
      </c>
      <c r="X55">
        <f t="shared" si="9"/>
        <v>-107</v>
      </c>
      <c r="Y55">
        <f t="shared" si="10"/>
        <v>6</v>
      </c>
      <c r="Z55">
        <f t="shared" si="10"/>
        <v>7</v>
      </c>
      <c r="AA55">
        <f t="shared" si="10"/>
        <v>1</v>
      </c>
      <c r="AB55">
        <f t="shared" si="11"/>
        <v>3</v>
      </c>
      <c r="AC55">
        <f t="shared" si="12"/>
        <v>3</v>
      </c>
      <c r="AD55">
        <f t="shared" si="13"/>
        <v>1</v>
      </c>
      <c r="AE55">
        <f t="shared" si="14"/>
        <v>8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Beat That (IRE)</v>
      </c>
      <c r="C56">
        <f>LARGE(M$2:M$20, D56)</f>
        <v>101.96</v>
      </c>
      <c r="D56">
        <v>1</v>
      </c>
      <c r="E56">
        <f>LARGE(M$2:M$20, F56)</f>
        <v>99.6143</v>
      </c>
      <c r="F56">
        <v>2</v>
      </c>
      <c r="G56">
        <f t="shared" ref="G56:G61" si="16">IF(C56&gt;0, (1/C56)*(C56-E56), 0.1)</f>
        <v>2.3006080816006216E-2</v>
      </c>
      <c r="H56">
        <f t="shared" ref="H56:H61" si="17">INDEX(AF$2:AF$20,MATCH(B56,A$2:A$20,0))</f>
        <v>3</v>
      </c>
      <c r="J56">
        <v>5</v>
      </c>
      <c r="K56" t="str">
        <f t="shared" si="0"/>
        <v>Pendra (IRE)</v>
      </c>
      <c r="L56" t="str">
        <f t="shared" si="0"/>
        <v>Ballyboker Breeze (IRE)</v>
      </c>
      <c r="M56" t="str">
        <f t="shared" si="0"/>
        <v>Pendra (IRE)</v>
      </c>
      <c r="N56" t="str">
        <f t="shared" si="1"/>
        <v>Double Ross (IRE)</v>
      </c>
      <c r="O56" t="str">
        <f t="shared" si="2"/>
        <v>Double Ross (IRE)</v>
      </c>
      <c r="P56" t="str">
        <f t="shared" si="3"/>
        <v>Ballyboker Breeze (IRE)</v>
      </c>
      <c r="Q56" t="str">
        <f t="shared" si="4"/>
        <v>Ballyboker Breeze (IRE)</v>
      </c>
      <c r="R56" t="str">
        <f t="shared" si="5"/>
        <v>Beat That (IRE)</v>
      </c>
      <c r="S56" t="str">
        <f t="shared" si="6"/>
        <v>Pendra (IRE)</v>
      </c>
      <c r="V56">
        <f t="shared" si="7"/>
        <v>42</v>
      </c>
      <c r="W56">
        <f t="shared" si="8"/>
        <v>-98</v>
      </c>
      <c r="X56">
        <f t="shared" si="9"/>
        <v>-98</v>
      </c>
      <c r="Y56">
        <f t="shared" si="10"/>
        <v>4</v>
      </c>
      <c r="Z56">
        <f t="shared" si="10"/>
        <v>3</v>
      </c>
      <c r="AA56">
        <f t="shared" si="10"/>
        <v>4</v>
      </c>
      <c r="AB56">
        <f t="shared" si="11"/>
        <v>7</v>
      </c>
      <c r="AC56">
        <f t="shared" si="12"/>
        <v>6</v>
      </c>
      <c r="AD56">
        <f t="shared" si="13"/>
        <v>7</v>
      </c>
      <c r="AE56">
        <f t="shared" si="14"/>
        <v>5</v>
      </c>
      <c r="AF56">
        <f t="shared" si="14"/>
        <v>6</v>
      </c>
    </row>
    <row r="57" spans="1:33" hidden="1" outlineLevel="1">
      <c r="A57" t="s">
        <v>25</v>
      </c>
      <c r="B57" t="str">
        <f>INDEX(A$2:A$20,MATCH(C57,W$2:W$20,0))</f>
        <v>Brandon Hill (IRE)</v>
      </c>
      <c r="C57">
        <f>LARGE(W$2:W$20, D57)</f>
        <v>21.7986</v>
      </c>
      <c r="D57">
        <v>1</v>
      </c>
      <c r="E57">
        <f>LARGE(W$2:W$20, F57)</f>
        <v>21.204999999999998</v>
      </c>
      <c r="F57">
        <v>2</v>
      </c>
      <c r="G57">
        <f t="shared" si="16"/>
        <v>2.7231106584826643E-2</v>
      </c>
      <c r="H57">
        <f t="shared" si="17"/>
        <v>10</v>
      </c>
      <c r="J57">
        <v>6</v>
      </c>
      <c r="K57" t="str">
        <f t="shared" si="0"/>
        <v>Brandon Hill (IRE)</v>
      </c>
      <c r="L57" t="str">
        <f t="shared" si="0"/>
        <v>Pendra (IRE)</v>
      </c>
      <c r="M57" t="str">
        <f t="shared" si="0"/>
        <v>Double Ross (IRE)</v>
      </c>
      <c r="N57" t="str">
        <f t="shared" si="1"/>
        <v>Bishops Road (IRE)</v>
      </c>
      <c r="O57" t="str">
        <f t="shared" si="2"/>
        <v>Exitas (IRE)</v>
      </c>
      <c r="P57" t="str">
        <f t="shared" si="3"/>
        <v>Bishops Road (IRE)</v>
      </c>
      <c r="Q57" t="str">
        <f t="shared" si="4"/>
        <v>Bishops Road (IRE)</v>
      </c>
      <c r="R57" t="str">
        <f t="shared" si="5"/>
        <v>Brandon Hill (IRE)</v>
      </c>
      <c r="S57" t="str">
        <f t="shared" si="6"/>
        <v>Double Ross (IRE)</v>
      </c>
      <c r="V57">
        <f t="shared" si="7"/>
        <v>28</v>
      </c>
      <c r="W57">
        <f t="shared" si="8"/>
        <v>-106</v>
      </c>
      <c r="X57">
        <f t="shared" si="9"/>
        <v>-106</v>
      </c>
      <c r="Y57">
        <f t="shared" si="10"/>
        <v>2</v>
      </c>
      <c r="Z57">
        <f t="shared" si="10"/>
        <v>5</v>
      </c>
      <c r="AA57">
        <f t="shared" si="10"/>
        <v>3</v>
      </c>
      <c r="AB57">
        <f t="shared" si="11"/>
        <v>4</v>
      </c>
      <c r="AC57">
        <f t="shared" si="12"/>
        <v>7</v>
      </c>
      <c r="AD57">
        <f t="shared" si="13"/>
        <v>4</v>
      </c>
      <c r="AE57">
        <f t="shared" si="14"/>
        <v>1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Beat That (IRE)</v>
      </c>
      <c r="C58">
        <f>LARGE(AA$2:AA$20, D58)</f>
        <v>4.7157999999999998</v>
      </c>
      <c r="D58">
        <v>1</v>
      </c>
      <c r="E58">
        <f>LARGE(AA$2:AA$20, F58)</f>
        <v>3.6701999999999999</v>
      </c>
      <c r="F58">
        <v>2</v>
      </c>
      <c r="G58">
        <f t="shared" si="16"/>
        <v>0.22172271936892998</v>
      </c>
      <c r="H58">
        <f t="shared" si="17"/>
        <v>3</v>
      </c>
      <c r="J58">
        <v>7</v>
      </c>
      <c r="K58" t="str">
        <f t="shared" si="0"/>
        <v>Double Ross (IRE)</v>
      </c>
      <c r="L58" t="str">
        <f t="shared" si="0"/>
        <v>Buywise (IRE)</v>
      </c>
      <c r="M58" t="str">
        <f t="shared" si="0"/>
        <v>Brandon Hill (IRE)</v>
      </c>
      <c r="N58" t="str">
        <f t="shared" si="1"/>
        <v>Ballyboker Breeze (IRE)</v>
      </c>
      <c r="O58" t="str">
        <f t="shared" si="2"/>
        <v>Brandon Hill (IRE)</v>
      </c>
      <c r="P58" t="str">
        <f t="shared" si="3"/>
        <v>Brandon Hill (IRE)</v>
      </c>
      <c r="Q58" t="str">
        <f t="shared" si="4"/>
        <v>Brandon Hill (IRE)</v>
      </c>
      <c r="R58" t="str">
        <f t="shared" si="5"/>
        <v>Double Ross (IRE)</v>
      </c>
      <c r="S58" t="str">
        <f t="shared" si="6"/>
        <v>Buywise (IRE)</v>
      </c>
      <c r="V58">
        <f t="shared" si="7"/>
        <v>32</v>
      </c>
      <c r="W58">
        <f t="shared" si="8"/>
        <v>-113</v>
      </c>
      <c r="X58">
        <f t="shared" si="9"/>
        <v>-113</v>
      </c>
      <c r="Y58">
        <f t="shared" si="10"/>
        <v>1</v>
      </c>
      <c r="Z58">
        <f t="shared" si="10"/>
        <v>2</v>
      </c>
      <c r="AA58">
        <f t="shared" si="10"/>
        <v>5</v>
      </c>
      <c r="AB58">
        <f t="shared" si="11"/>
        <v>6</v>
      </c>
      <c r="AC58">
        <f t="shared" si="12"/>
        <v>5</v>
      </c>
      <c r="AD58">
        <f t="shared" si="13"/>
        <v>5</v>
      </c>
      <c r="AE58">
        <f t="shared" si="14"/>
        <v>3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Bishops Road (IRE)</v>
      </c>
      <c r="C59">
        <f>LARGE(AC$2:AC$20, D59)</f>
        <v>2.1549999999999998</v>
      </c>
      <c r="D59">
        <v>1</v>
      </c>
      <c r="E59">
        <f>LARGE(AC$2:AC$20, F59)</f>
        <v>2.0206</v>
      </c>
      <c r="F59">
        <v>2</v>
      </c>
      <c r="G59">
        <f t="shared" si="16"/>
        <v>6.2366589327146109E-2</v>
      </c>
      <c r="H59">
        <f t="shared" si="17"/>
        <v>12</v>
      </c>
      <c r="J59">
        <v>8</v>
      </c>
      <c r="K59" t="str">
        <f t="shared" si="0"/>
        <v>Buywise (IRE)</v>
      </c>
      <c r="L59" t="str">
        <f t="shared" si="0"/>
        <v>Brandon Hill (IRE)</v>
      </c>
      <c r="M59" t="str">
        <f t="shared" si="0"/>
        <v>Bishops Road (IRE)</v>
      </c>
      <c r="N59" t="str">
        <f t="shared" si="1"/>
        <v>Exitas (IRE)</v>
      </c>
      <c r="O59" t="str">
        <f t="shared" si="2"/>
        <v>Bishops Road (IRE)</v>
      </c>
      <c r="P59" t="str">
        <f t="shared" si="3"/>
        <v>Exitas (IRE)</v>
      </c>
      <c r="Q59" t="str">
        <f t="shared" si="4"/>
        <v>Exitas (IRE)</v>
      </c>
      <c r="R59" t="str">
        <f t="shared" si="5"/>
        <v>Bishops Road (IRE)</v>
      </c>
      <c r="S59" t="str">
        <f t="shared" si="6"/>
        <v>Brandon Hill (IRE)</v>
      </c>
      <c r="V59">
        <f t="shared" si="7"/>
        <v>25</v>
      </c>
      <c r="W59">
        <f t="shared" si="8"/>
        <v>-107</v>
      </c>
      <c r="X59">
        <f t="shared" si="9"/>
        <v>-107</v>
      </c>
      <c r="Y59">
        <f t="shared" si="10"/>
        <v>3</v>
      </c>
      <c r="Z59">
        <f t="shared" si="10"/>
        <v>1</v>
      </c>
      <c r="AA59">
        <f t="shared" si="10"/>
        <v>2</v>
      </c>
      <c r="AB59">
        <f t="shared" si="11"/>
        <v>8</v>
      </c>
      <c r="AC59">
        <f t="shared" si="12"/>
        <v>2</v>
      </c>
      <c r="AD59">
        <f t="shared" si="13"/>
        <v>2</v>
      </c>
      <c r="AE59">
        <f t="shared" si="14"/>
        <v>4</v>
      </c>
      <c r="AF59">
        <f t="shared" si="14"/>
        <v>3</v>
      </c>
    </row>
    <row r="60" spans="1:33" hidden="1" outlineLevel="1">
      <c r="A60" t="s">
        <v>26</v>
      </c>
      <c r="B60" t="str">
        <f>INDEX(A$2:A$20,MATCH(C60,Y$2:Y$20,0))</f>
        <v>Beat That (IRE)</v>
      </c>
      <c r="C60">
        <f>LARGE(Y$2:Y$20, D60)</f>
        <v>4.1551</v>
      </c>
      <c r="D60">
        <v>1</v>
      </c>
      <c r="E60">
        <f>LARGE(Y$2:Y$20, F60)</f>
        <v>3.161</v>
      </c>
      <c r="F60">
        <v>2</v>
      </c>
      <c r="G60">
        <f t="shared" si="16"/>
        <v>0.23924815287237369</v>
      </c>
      <c r="H60">
        <f t="shared" si="17"/>
        <v>3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Ballyboker Breeze (IRE)</v>
      </c>
      <c r="C61">
        <f>LARGE(AD$2:AD$20, D61)</f>
        <v>33.345100000000002</v>
      </c>
      <c r="D61">
        <v>1</v>
      </c>
      <c r="E61">
        <f>LARGE(AD$2:AD$20, F61)</f>
        <v>28.2393</v>
      </c>
      <c r="F61">
        <v>2</v>
      </c>
      <c r="G61">
        <f t="shared" si="16"/>
        <v>0.15311994865812373</v>
      </c>
      <c r="H61">
        <f t="shared" si="17"/>
        <v>10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Exitas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Beat That (IRE)</v>
      </c>
      <c r="C63" t="str">
        <f>IF(G68="Handicap", INDEX(B53:B55,(MATCH(LARGE(D53:D55,3),D53:D55,0))))</f>
        <v>Exitas (IRE)</v>
      </c>
      <c r="D63" t="str">
        <f>IF(G68="Handicap", INDEX(B53:B55,(MATCH(LARGE(E53:E55,1),E53:E55,0))))</f>
        <v>Exitas (IRE)</v>
      </c>
      <c r="G63" t="s">
        <v>68</v>
      </c>
      <c r="H63">
        <f>COUNTIF(A2:A30, "*")</f>
        <v>8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Beat That (IRE)</v>
      </c>
      <c r="C64">
        <f>INDEX(AF$2:AF$20,MATCH(B64,A$2:A$20,0))</f>
        <v>3</v>
      </c>
      <c r="D64">
        <v>1</v>
      </c>
      <c r="E64">
        <f>SUMIF(B53:B61, B64, G53:G61)</f>
        <v>0.48397695305730992</v>
      </c>
      <c r="F64">
        <v>0</v>
      </c>
      <c r="G64" t="str">
        <f>K2</f>
        <v>Rewards4Racing Veterans Handicap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Ballyboker Breeze (IRE)</v>
      </c>
      <c r="C65">
        <f>INDEX(AF$2:AF$20,MATCH(B65,A$2:A$20,0))</f>
        <v>10</v>
      </c>
      <c r="D65">
        <v>1</v>
      </c>
      <c r="F65">
        <f>IF(G68="Non Handicap", F64+1, F64)</f>
        <v>0</v>
      </c>
      <c r="G65" t="str">
        <f>D2</f>
        <v xml:space="preserve">3m1f </v>
      </c>
      <c r="H65">
        <f>LARGE(G58:G60, 1)</f>
        <v>0.23924815287237369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18768</v>
      </c>
      <c r="H66">
        <f ca="1">LARGE(F53:F55, 1)</f>
        <v>0.48397695305730992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Beat That (IRE)</v>
      </c>
      <c r="F67">
        <f>IF(H63&lt;11, F66+1, F66)</f>
        <v>1</v>
      </c>
      <c r="G67" t="str">
        <f>G2</f>
        <v>Good</v>
      </c>
      <c r="H67" t="str">
        <f ca="1">INDEX(B53:B55,MATCH(H66,F53:F55,0))</f>
        <v>Beat That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Beat That (IRE)</v>
      </c>
      <c r="B68" t="str">
        <f ca="1">IF(ISNA(A68), B56, A68)</f>
        <v>Beat That (IRE)</v>
      </c>
      <c r="C68">
        <f ca="1">INDEX(AF$2:AF$20,MATCH(B68,A$2:A$20,0))</f>
        <v>3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Beat That (IRE)</v>
      </c>
      <c r="C69">
        <f ca="1">INDEX(AF$2:AF$20,MATCH(B69,A$2:A$20,0))</f>
        <v>3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Beat That (IRE)</v>
      </c>
      <c r="C70">
        <f ca="1">INDEX(AF$2:AF$20,MATCH(B70,A$2:A$20,0))</f>
        <v>3</v>
      </c>
      <c r="D70">
        <v>1</v>
      </c>
      <c r="E70">
        <f ca="1">SUMIF(B53:B61, B70, G53:G61)</f>
        <v>0.48397695305730992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Exitas (IRE)</v>
      </c>
      <c r="C72">
        <f>C53</f>
        <v>320.23360000000002</v>
      </c>
      <c r="D72">
        <f>(1/C72)*(C72-C73)</f>
        <v>3.6358146053381044E-2</v>
      </c>
      <c r="E72">
        <f>H53</f>
        <v>2.75</v>
      </c>
      <c r="F72">
        <f>(E72*10)-10</f>
        <v>17.5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Beat That (IRE)</v>
      </c>
      <c r="C73">
        <f t="shared" si="19"/>
        <v>308.59050000000002</v>
      </c>
      <c r="D73">
        <f>(1/C73)*(C73-C74)</f>
        <v>0.13466811194771061</v>
      </c>
      <c r="E73">
        <f t="shared" ref="E73:E74" si="20">H54</f>
        <v>3</v>
      </c>
      <c r="F73">
        <f>(E73*10)-10</f>
        <v>20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Ballyboker Breeze (IRE)</v>
      </c>
      <c r="C74">
        <f t="shared" si="19"/>
        <v>267.03320000000002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2.75</v>
      </c>
      <c r="C77">
        <f>SMALL(AF2:AF50, 1)</f>
        <v>2.75</v>
      </c>
      <c r="D77" t="str">
        <f>IF(G77&lt;=3, "YES", "NO")</f>
        <v>YES</v>
      </c>
      <c r="E77">
        <f>IF(C77=0,SMALL(AF2:AF49,2), C77)</f>
        <v>2.75</v>
      </c>
      <c r="F77">
        <f>IF(E77=0, SMALL(AF2:AF49, 3), E77)</f>
        <v>2.75</v>
      </c>
      <c r="G77">
        <f>IF(F77=0, SMALL(AF2:AF49, 4), F77)</f>
        <v>2.75</v>
      </c>
      <c r="H77" t="str">
        <f>INDEX(A2:A50, MATCH(G77, AF2:AF50, 0))</f>
        <v>Exitas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320.23360000000002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320.23360000000002</v>
      </c>
      <c r="C79">
        <f>C78/B79</f>
        <v>3.1227204140977083E-5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Exitas (IRE) is highly rated.</v>
      </c>
      <c r="H79" t="str">
        <f>INDEX(A2:A50, MATCH(B79, AE2:AE50, 0))</f>
        <v>Exitas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9.1071000000000009</v>
      </c>
      <c r="C80">
        <f>(B81-B80)+0.01</f>
        <v>12.701499999999999</v>
      </c>
      <c r="D80" t="str">
        <f>D2</f>
        <v xml:space="preserve">3m1f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21.7986</v>
      </c>
      <c r="C81">
        <f>C80/B81</f>
        <v>0.58267503417650668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Brandon Hill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Aintree</v>
      </c>
    </row>
    <row r="82" spans="1:19" hidden="1" outlineLevel="1">
      <c r="A82" t="s">
        <v>110</v>
      </c>
      <c r="B82">
        <f>INDEX(M2:M49, MATCH(H77, A2:A49, 0))</f>
        <v>99.6143</v>
      </c>
      <c r="C82">
        <f>(B83-B82)+0.01</f>
        <v>2.3556999999999935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101.96</v>
      </c>
      <c r="C83">
        <f>C82/B83</f>
        <v>2.3104158493526809E-2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Exitas (IRE)is the form horse.</v>
      </c>
      <c r="H83" t="str">
        <f>INDEX(A2:A50,MATCH(B83,INDEX(M2:M50,0)))</f>
        <v>Brandon Hill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1.0446</v>
      </c>
      <c r="C84">
        <f>(B85-B84)+0.01</f>
        <v>1.1203999999999998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2.1549999999999998</v>
      </c>
      <c r="C85">
        <f>C84/B85</f>
        <v>0.51990719257540596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Bishops Road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28.2393</v>
      </c>
      <c r="C86">
        <f>(B87-B86)+0.01</f>
        <v>5.1158000000000019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33.345100000000002</v>
      </c>
      <c r="C87">
        <f>C86/B87</f>
        <v>0.15341984279549323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Ballyboker Breeze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0.309</v>
      </c>
      <c r="C88">
        <f>B89-B88</f>
        <v>3.8460999999999999</v>
      </c>
      <c r="H88" t="str">
        <f>INDEX(X2:X50, MATCH(B88, Y2:Y50, 0))</f>
        <v>Williams, Mr L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4.1551</v>
      </c>
      <c r="C89">
        <f>C88/B89</f>
        <v>0.92563355875911524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Boinville, Mr N de is 92.56% ahead of Williams, Mr L. </v>
      </c>
      <c r="H89" t="str">
        <f>INDEX(X2:X50, MATCH(B89, Y2:Y50, 0))</f>
        <v>Boinville, Mr N de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93.903999999999996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93.903999999999996</v>
      </c>
      <c r="C91">
        <f>(C90+0.01)/(B91+0.01)</f>
        <v>2.1296079391783972E-4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Exitas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0.1905</v>
      </c>
    </row>
    <row r="96" spans="1:19" hidden="1" outlineLevel="1">
      <c r="A96" t="s">
        <v>70</v>
      </c>
      <c r="B96">
        <f>INDEX(Sheet1!H:H, MATCH($A$51, Sheet1!$A:$A,0))</f>
        <v>0.28570000000000001</v>
      </c>
      <c r="C96" t="str">
        <f>IF(AND($B$94&gt;15,B96&gt;0.25),B55)</f>
        <v>Ballyboker Breeze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Ballyboker Breeze (IRE)</v>
      </c>
      <c r="G96" t="str">
        <f>INDEX(F96:F101,MATCH(1,E96:E101,0))</f>
        <v>Ballyboker Breeze (IRE)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9.5200000000000007E-2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4.7600000000000003E-2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5</v>
      </c>
      <c r="E100">
        <f t="shared" si="23"/>
        <v>2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9.5200000000000007E-2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85546875" bestFit="1" customWidth="1"/>
    <col min="2" max="2" width="19.140625" bestFit="1" customWidth="1"/>
    <col min="3" max="4" width="16" bestFit="1" customWidth="1"/>
    <col min="5" max="5" width="12" bestFit="1" customWidth="1"/>
    <col min="6" max="6" width="13.28515625" bestFit="1" customWidth="1"/>
    <col min="7" max="7" width="81.85546875" bestFit="1" customWidth="1"/>
    <col min="8" max="8" width="22.7109375" bestFit="1" customWidth="1"/>
    <col min="9" max="9" width="10.140625" bestFit="1" customWidth="1"/>
    <col min="10" max="10" width="16.28515625" bestFit="1" customWidth="1"/>
    <col min="11" max="11" width="39.140625" bestFit="1" customWidth="1"/>
    <col min="12" max="19" width="22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22" bestFit="1" customWidth="1"/>
    <col min="25" max="25" width="14.42578125" bestFit="1" customWidth="1"/>
    <col min="26" max="26" width="22.85546875" bestFit="1" customWidth="1"/>
    <col min="27" max="27" width="15" bestFit="1" customWidth="1"/>
    <col min="28" max="28" width="19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583</v>
      </c>
      <c r="B2" s="1">
        <v>0.58333333333333337</v>
      </c>
      <c r="C2" t="s">
        <v>212</v>
      </c>
      <c r="D2" t="s">
        <v>283</v>
      </c>
      <c r="F2">
        <v>5724</v>
      </c>
      <c r="G2" t="s">
        <v>230</v>
      </c>
      <c r="H2" t="s">
        <v>231</v>
      </c>
      <c r="I2" t="s">
        <v>5</v>
      </c>
      <c r="J2" t="s">
        <v>331</v>
      </c>
      <c r="K2" t="s">
        <v>582</v>
      </c>
      <c r="L2">
        <v>5</v>
      </c>
      <c r="M2">
        <v>67.688800000000001</v>
      </c>
      <c r="N2">
        <v>59.6828</v>
      </c>
      <c r="O2">
        <v>23.228100000000001</v>
      </c>
      <c r="P2">
        <v>10.6061</v>
      </c>
      <c r="Q2">
        <v>5.5960999999999999</v>
      </c>
      <c r="R2">
        <v>6.5560999999999998</v>
      </c>
      <c r="S2">
        <v>2.343</v>
      </c>
      <c r="T2">
        <v>1.7116</v>
      </c>
      <c r="U2">
        <v>1.2374000000000001</v>
      </c>
      <c r="V2">
        <v>1.5584</v>
      </c>
      <c r="W2">
        <v>20.0564</v>
      </c>
      <c r="X2" t="s">
        <v>584</v>
      </c>
      <c r="Y2">
        <v>8.8800000000000004E-2</v>
      </c>
      <c r="Z2" t="s">
        <v>423</v>
      </c>
      <c r="AA2">
        <v>0.68079999999999996</v>
      </c>
      <c r="AB2" t="s">
        <v>353</v>
      </c>
      <c r="AC2">
        <v>1.8342000000000001</v>
      </c>
      <c r="AD2">
        <v>19.268999999999998</v>
      </c>
      <c r="AE2" s="23">
        <v>222.13759999999999</v>
      </c>
      <c r="AF2">
        <v>6.5</v>
      </c>
      <c r="AG2">
        <v>85</v>
      </c>
    </row>
    <row r="3" spans="1:33">
      <c r="A3" t="s">
        <v>585</v>
      </c>
      <c r="B3" s="1">
        <v>0.58333333333333337</v>
      </c>
      <c r="C3" t="s">
        <v>212</v>
      </c>
      <c r="D3" t="s">
        <v>283</v>
      </c>
      <c r="F3">
        <v>5724</v>
      </c>
      <c r="G3" t="s">
        <v>230</v>
      </c>
      <c r="H3" t="s">
        <v>231</v>
      </c>
      <c r="I3" t="s">
        <v>5</v>
      </c>
      <c r="J3" t="s">
        <v>331</v>
      </c>
      <c r="K3" t="s">
        <v>582</v>
      </c>
      <c r="L3">
        <v>5</v>
      </c>
      <c r="M3">
        <v>90.0839</v>
      </c>
      <c r="N3">
        <v>40.990200000000002</v>
      </c>
      <c r="O3">
        <v>20.369199999999999</v>
      </c>
      <c r="P3">
        <v>5.0242000000000004</v>
      </c>
      <c r="Q3">
        <v>3.3645999999999998</v>
      </c>
      <c r="R3">
        <v>3.6469</v>
      </c>
      <c r="S3">
        <v>1.1734</v>
      </c>
      <c r="T3">
        <v>2.3860000000000001</v>
      </c>
      <c r="U3">
        <v>1.1741999999999999</v>
      </c>
      <c r="V3">
        <v>0.95879999999999999</v>
      </c>
      <c r="W3">
        <v>16.381399999999999</v>
      </c>
      <c r="X3" t="s">
        <v>236</v>
      </c>
      <c r="Y3">
        <v>4.1939000000000002</v>
      </c>
      <c r="Z3" t="s">
        <v>237</v>
      </c>
      <c r="AA3">
        <v>3.5464000000000002</v>
      </c>
      <c r="AB3" t="s">
        <v>586</v>
      </c>
      <c r="AC3">
        <v>1.4409000000000001</v>
      </c>
      <c r="AD3">
        <v>6.8554000000000004</v>
      </c>
      <c r="AE3">
        <v>201.58940000000001</v>
      </c>
      <c r="AF3">
        <v>1.88</v>
      </c>
      <c r="AG3">
        <v>87</v>
      </c>
    </row>
    <row r="4" spans="1:33">
      <c r="A4" t="s">
        <v>587</v>
      </c>
      <c r="B4" s="1">
        <v>0.58333333333333337</v>
      </c>
      <c r="C4" t="s">
        <v>212</v>
      </c>
      <c r="D4" t="s">
        <v>283</v>
      </c>
      <c r="F4">
        <v>5724</v>
      </c>
      <c r="G4" t="s">
        <v>230</v>
      </c>
      <c r="H4" t="s">
        <v>231</v>
      </c>
      <c r="I4" t="s">
        <v>5</v>
      </c>
      <c r="J4" t="s">
        <v>331</v>
      </c>
      <c r="K4" t="s">
        <v>582</v>
      </c>
      <c r="L4">
        <v>7</v>
      </c>
      <c r="M4">
        <v>59.198999999999998</v>
      </c>
      <c r="N4">
        <v>48.842599999999997</v>
      </c>
      <c r="O4">
        <v>25.3566</v>
      </c>
      <c r="P4">
        <v>10.655900000000001</v>
      </c>
      <c r="Q4">
        <v>4.5476000000000001</v>
      </c>
      <c r="R4">
        <v>2.3130999999999999</v>
      </c>
      <c r="S4">
        <v>2.2780999999999998</v>
      </c>
      <c r="T4">
        <v>1.3743000000000001</v>
      </c>
      <c r="U4">
        <v>1.6362000000000001</v>
      </c>
      <c r="V4">
        <v>1.7276</v>
      </c>
      <c r="W4">
        <v>18.5107</v>
      </c>
      <c r="X4" t="s">
        <v>588</v>
      </c>
      <c r="Y4">
        <v>0.82640000000000002</v>
      </c>
      <c r="Z4" t="s">
        <v>589</v>
      </c>
      <c r="AA4">
        <v>0.65880000000000005</v>
      </c>
      <c r="AB4" t="s">
        <v>590</v>
      </c>
      <c r="AC4">
        <v>1.1991000000000001</v>
      </c>
      <c r="AD4">
        <v>15.7478</v>
      </c>
      <c r="AE4">
        <v>194.87379999999999</v>
      </c>
      <c r="AF4">
        <v>14</v>
      </c>
      <c r="AG4">
        <v>95</v>
      </c>
    </row>
    <row r="5" spans="1:33">
      <c r="A5" t="s">
        <v>591</v>
      </c>
      <c r="B5" s="1">
        <v>0.58333333333333337</v>
      </c>
      <c r="C5" t="s">
        <v>212</v>
      </c>
      <c r="D5" t="s">
        <v>283</v>
      </c>
      <c r="F5">
        <v>5724</v>
      </c>
      <c r="G5" t="s">
        <v>230</v>
      </c>
      <c r="H5" t="s">
        <v>231</v>
      </c>
      <c r="I5" t="s">
        <v>5</v>
      </c>
      <c r="J5" t="s">
        <v>331</v>
      </c>
      <c r="K5" t="s">
        <v>582</v>
      </c>
      <c r="L5">
        <v>4</v>
      </c>
      <c r="M5">
        <v>73.837599999999995</v>
      </c>
      <c r="N5">
        <v>35.519199999999998</v>
      </c>
      <c r="O5">
        <v>28.0608</v>
      </c>
      <c r="P5">
        <v>9.7271000000000001</v>
      </c>
      <c r="Q5">
        <v>5.2576999999999998</v>
      </c>
      <c r="R5">
        <v>5.3647</v>
      </c>
      <c r="S5">
        <v>2.6602000000000001</v>
      </c>
      <c r="T5">
        <v>2.234</v>
      </c>
      <c r="U5">
        <v>1.5467</v>
      </c>
      <c r="V5">
        <v>1.4924999999999999</v>
      </c>
      <c r="W5">
        <v>19.878599999999999</v>
      </c>
      <c r="X5" t="s">
        <v>496</v>
      </c>
      <c r="Y5">
        <v>1.6116999999999999</v>
      </c>
      <c r="Z5" t="s">
        <v>592</v>
      </c>
      <c r="AA5">
        <v>0</v>
      </c>
      <c r="AB5" t="s">
        <v>593</v>
      </c>
      <c r="AC5">
        <v>1.0680000000000001</v>
      </c>
      <c r="AD5">
        <v>4.7926000000000002</v>
      </c>
      <c r="AE5">
        <v>193.0515</v>
      </c>
      <c r="AF5">
        <v>10</v>
      </c>
      <c r="AG5">
        <v>95</v>
      </c>
    </row>
    <row r="6" spans="1:33">
      <c r="A6" t="s">
        <v>594</v>
      </c>
      <c r="B6" s="1">
        <v>0.58333333333333337</v>
      </c>
      <c r="C6" t="s">
        <v>212</v>
      </c>
      <c r="D6" t="s">
        <v>283</v>
      </c>
      <c r="F6">
        <v>5724</v>
      </c>
      <c r="G6" t="s">
        <v>230</v>
      </c>
      <c r="H6" t="s">
        <v>231</v>
      </c>
      <c r="I6" t="s">
        <v>5</v>
      </c>
      <c r="J6" t="s">
        <v>331</v>
      </c>
      <c r="K6" t="s">
        <v>582</v>
      </c>
      <c r="L6">
        <v>14</v>
      </c>
      <c r="M6">
        <v>73.917199999999994</v>
      </c>
      <c r="N6">
        <v>47.856400000000001</v>
      </c>
      <c r="O6">
        <v>10.071</v>
      </c>
      <c r="P6">
        <v>7.7835999999999999</v>
      </c>
      <c r="Q6">
        <v>5.3741000000000003</v>
      </c>
      <c r="R6">
        <v>3.6368</v>
      </c>
      <c r="S6">
        <v>2.9152999999999998</v>
      </c>
      <c r="T6">
        <v>1.0008999999999999</v>
      </c>
      <c r="U6">
        <v>1.2608999999999999</v>
      </c>
      <c r="V6">
        <v>0.95450000000000002</v>
      </c>
      <c r="W6">
        <v>17.03</v>
      </c>
      <c r="X6" t="s">
        <v>273</v>
      </c>
      <c r="Y6">
        <v>0.43780000000000002</v>
      </c>
      <c r="Z6" t="s">
        <v>504</v>
      </c>
      <c r="AA6">
        <v>1.4742</v>
      </c>
      <c r="AB6" t="s">
        <v>595</v>
      </c>
      <c r="AC6">
        <v>0</v>
      </c>
      <c r="AD6">
        <v>18.017299999999999</v>
      </c>
      <c r="AE6">
        <v>191.73</v>
      </c>
      <c r="AF6">
        <v>8</v>
      </c>
      <c r="AG6">
        <v>82</v>
      </c>
    </row>
    <row r="7" spans="1:33">
      <c r="A7" t="s">
        <v>596</v>
      </c>
      <c r="B7" s="1">
        <v>0.58333333333333337</v>
      </c>
      <c r="C7" t="s">
        <v>212</v>
      </c>
      <c r="D7" t="s">
        <v>283</v>
      </c>
      <c r="F7">
        <v>5724</v>
      </c>
      <c r="G7" t="s">
        <v>230</v>
      </c>
      <c r="H7" t="s">
        <v>231</v>
      </c>
      <c r="I7" t="s">
        <v>5</v>
      </c>
      <c r="J7" t="s">
        <v>331</v>
      </c>
      <c r="K7" t="s">
        <v>582</v>
      </c>
      <c r="L7">
        <v>5</v>
      </c>
      <c r="M7">
        <v>66.269499999999994</v>
      </c>
      <c r="N7">
        <v>45.987000000000002</v>
      </c>
      <c r="O7">
        <v>24.003499999999999</v>
      </c>
      <c r="P7">
        <v>8.1395</v>
      </c>
      <c r="Q7">
        <v>4.6007999999999996</v>
      </c>
      <c r="R7">
        <v>2.8437000000000001</v>
      </c>
      <c r="S7">
        <v>1.6753</v>
      </c>
      <c r="T7">
        <v>0.87480000000000002</v>
      </c>
      <c r="U7">
        <v>0</v>
      </c>
      <c r="V7">
        <v>0</v>
      </c>
      <c r="W7">
        <v>19.260000000000002</v>
      </c>
      <c r="X7" t="s">
        <v>488</v>
      </c>
      <c r="Y7">
        <v>2.0598999999999998</v>
      </c>
      <c r="Z7" t="s">
        <v>325</v>
      </c>
      <c r="AA7">
        <v>0.1638</v>
      </c>
      <c r="AB7" t="s">
        <v>597</v>
      </c>
      <c r="AC7">
        <v>1.2346999999999999</v>
      </c>
      <c r="AD7">
        <v>3</v>
      </c>
      <c r="AE7">
        <v>182.60560000000001</v>
      </c>
      <c r="AF7">
        <v>12</v>
      </c>
      <c r="AG7">
        <v>85</v>
      </c>
    </row>
    <row r="8" spans="1:33">
      <c r="A8" t="s">
        <v>598</v>
      </c>
      <c r="B8" s="1">
        <v>0.58333333333333337</v>
      </c>
      <c r="C8" t="s">
        <v>212</v>
      </c>
      <c r="D8" t="s">
        <v>283</v>
      </c>
      <c r="F8">
        <v>5724</v>
      </c>
      <c r="G8" t="s">
        <v>230</v>
      </c>
      <c r="H8" t="s">
        <v>231</v>
      </c>
      <c r="I8" t="s">
        <v>5</v>
      </c>
      <c r="J8" t="s">
        <v>331</v>
      </c>
      <c r="K8" t="s">
        <v>582</v>
      </c>
      <c r="L8">
        <v>5</v>
      </c>
      <c r="M8">
        <v>47.497900000000001</v>
      </c>
      <c r="N8">
        <v>57.087400000000002</v>
      </c>
      <c r="O8">
        <v>17.860299999999999</v>
      </c>
      <c r="P8">
        <v>10.0242</v>
      </c>
      <c r="Q8">
        <v>3.7648000000000001</v>
      </c>
      <c r="R8">
        <v>3.8982000000000001</v>
      </c>
      <c r="S8">
        <v>2.3595000000000002</v>
      </c>
      <c r="T8">
        <v>1.5807</v>
      </c>
      <c r="U8">
        <v>0.998</v>
      </c>
      <c r="V8">
        <v>0.48449999999999999</v>
      </c>
      <c r="W8">
        <v>17.175000000000001</v>
      </c>
      <c r="X8" t="s">
        <v>507</v>
      </c>
      <c r="Y8">
        <v>0.10059999999999999</v>
      </c>
      <c r="Z8" t="s">
        <v>599</v>
      </c>
      <c r="AA8">
        <v>4.3499999999999997E-2</v>
      </c>
      <c r="AB8" t="s">
        <v>419</v>
      </c>
      <c r="AC8">
        <v>0.1052</v>
      </c>
      <c r="AD8">
        <v>8.6914999999999996</v>
      </c>
      <c r="AE8">
        <v>171.6713</v>
      </c>
      <c r="AF8">
        <v>10</v>
      </c>
      <c r="AG8">
        <v>91</v>
      </c>
    </row>
    <row r="9" spans="1:33">
      <c r="A9" t="s">
        <v>600</v>
      </c>
      <c r="B9" s="1">
        <v>0.58333333333333337</v>
      </c>
      <c r="C9" t="s">
        <v>212</v>
      </c>
      <c r="D9" t="s">
        <v>283</v>
      </c>
      <c r="F9">
        <v>5724</v>
      </c>
      <c r="G9" t="s">
        <v>230</v>
      </c>
      <c r="H9" t="s">
        <v>231</v>
      </c>
      <c r="I9" t="s">
        <v>5</v>
      </c>
      <c r="J9" t="s">
        <v>331</v>
      </c>
      <c r="K9" t="s">
        <v>582</v>
      </c>
      <c r="L9">
        <v>5</v>
      </c>
      <c r="M9">
        <v>70.785700000000006</v>
      </c>
      <c r="N9">
        <v>42.116100000000003</v>
      </c>
      <c r="O9">
        <v>14.565200000000001</v>
      </c>
      <c r="P9">
        <v>3.1602999999999999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18.109300000000001</v>
      </c>
      <c r="X9" t="s">
        <v>241</v>
      </c>
      <c r="Y9">
        <v>0.4672</v>
      </c>
      <c r="Z9" t="s">
        <v>601</v>
      </c>
      <c r="AA9">
        <v>0.67530000000000001</v>
      </c>
      <c r="AB9" t="s">
        <v>602</v>
      </c>
      <c r="AC9">
        <v>1.0308999999999999</v>
      </c>
      <c r="AD9">
        <v>2.1</v>
      </c>
      <c r="AE9">
        <v>166.84979999999999</v>
      </c>
      <c r="AF9">
        <v>8</v>
      </c>
      <c r="AG9">
        <v>88</v>
      </c>
    </row>
    <row r="10" spans="1:33">
      <c r="A10" t="s">
        <v>603</v>
      </c>
      <c r="B10" s="1">
        <v>0.58333333333333337</v>
      </c>
      <c r="C10" t="s">
        <v>212</v>
      </c>
      <c r="D10" t="s">
        <v>283</v>
      </c>
      <c r="F10">
        <v>5724</v>
      </c>
      <c r="G10" t="s">
        <v>230</v>
      </c>
      <c r="H10" t="s">
        <v>231</v>
      </c>
      <c r="I10" t="s">
        <v>5</v>
      </c>
      <c r="J10" t="s">
        <v>331</v>
      </c>
      <c r="K10" t="s">
        <v>582</v>
      </c>
      <c r="L10">
        <v>9</v>
      </c>
      <c r="M10">
        <v>51.457000000000001</v>
      </c>
      <c r="N10">
        <v>30.767199999999999</v>
      </c>
      <c r="O10">
        <v>29.706099999999999</v>
      </c>
      <c r="P10">
        <v>6.9611000000000001</v>
      </c>
      <c r="Q10">
        <v>4.3127000000000004</v>
      </c>
      <c r="R10">
        <v>3.6191</v>
      </c>
      <c r="S10">
        <v>3.0646</v>
      </c>
      <c r="T10">
        <v>1.4853000000000001</v>
      </c>
      <c r="U10">
        <v>1.4648000000000001</v>
      </c>
      <c r="V10">
        <v>1.3270999999999999</v>
      </c>
      <c r="W10">
        <v>18.6829</v>
      </c>
      <c r="X10" t="s">
        <v>363</v>
      </c>
      <c r="Y10">
        <v>1.6431</v>
      </c>
      <c r="Z10" t="s">
        <v>604</v>
      </c>
      <c r="AA10">
        <v>0.66410000000000002</v>
      </c>
      <c r="AB10" t="s">
        <v>605</v>
      </c>
      <c r="AC10">
        <v>0</v>
      </c>
      <c r="AD10">
        <v>11.3147</v>
      </c>
      <c r="AE10">
        <v>166.46979999999999</v>
      </c>
      <c r="AF10">
        <v>12</v>
      </c>
      <c r="AG10">
        <v>80</v>
      </c>
    </row>
    <row r="11" spans="1:33">
      <c r="A11" t="s">
        <v>606</v>
      </c>
      <c r="B11" s="1">
        <v>0.58333333333333337</v>
      </c>
      <c r="C11" t="s">
        <v>212</v>
      </c>
      <c r="D11" t="s">
        <v>283</v>
      </c>
      <c r="F11">
        <v>5724</v>
      </c>
      <c r="G11" t="s">
        <v>230</v>
      </c>
      <c r="H11" t="s">
        <v>231</v>
      </c>
      <c r="I11" t="s">
        <v>5</v>
      </c>
      <c r="J11" t="s">
        <v>331</v>
      </c>
      <c r="K11" t="s">
        <v>582</v>
      </c>
      <c r="L11">
        <v>11</v>
      </c>
      <c r="M11">
        <v>43.652200000000001</v>
      </c>
      <c r="N11">
        <v>35.409999999999997</v>
      </c>
      <c r="O11">
        <v>14.641400000000001</v>
      </c>
      <c r="P11">
        <v>7.3719999999999999</v>
      </c>
      <c r="Q11">
        <v>5.3631000000000002</v>
      </c>
      <c r="R11">
        <v>5.6006</v>
      </c>
      <c r="S11">
        <v>1.9095</v>
      </c>
      <c r="T11">
        <v>1.5316000000000001</v>
      </c>
      <c r="U11">
        <v>1.0382</v>
      </c>
      <c r="V11">
        <v>0.9859</v>
      </c>
      <c r="W11">
        <v>15.5243</v>
      </c>
      <c r="X11" t="s">
        <v>607</v>
      </c>
      <c r="Y11">
        <v>0.42080000000000001</v>
      </c>
      <c r="Z11" t="s">
        <v>608</v>
      </c>
      <c r="AA11">
        <v>0.50090000000000001</v>
      </c>
      <c r="AB11" t="s">
        <v>609</v>
      </c>
      <c r="AC11">
        <v>0.88470000000000004</v>
      </c>
      <c r="AD11">
        <v>26.625399999999999</v>
      </c>
      <c r="AE11">
        <v>161.4607</v>
      </c>
      <c r="AF11">
        <v>25</v>
      </c>
      <c r="AG11">
        <v>92</v>
      </c>
    </row>
    <row r="12" spans="1:33">
      <c r="A12" t="s">
        <v>610</v>
      </c>
      <c r="B12" s="1">
        <v>0.58333333333333337</v>
      </c>
      <c r="C12" t="s">
        <v>212</v>
      </c>
      <c r="D12" t="s">
        <v>283</v>
      </c>
      <c r="F12">
        <v>5724</v>
      </c>
      <c r="G12" t="s">
        <v>230</v>
      </c>
      <c r="H12" t="s">
        <v>231</v>
      </c>
      <c r="I12" t="s">
        <v>5</v>
      </c>
      <c r="J12" t="s">
        <v>331</v>
      </c>
      <c r="K12" t="s">
        <v>582</v>
      </c>
      <c r="L12">
        <v>7</v>
      </c>
      <c r="M12">
        <v>54.0214</v>
      </c>
      <c r="N12">
        <v>38.249499999999998</v>
      </c>
      <c r="O12">
        <v>14.619400000000001</v>
      </c>
      <c r="P12">
        <v>6.306</v>
      </c>
      <c r="Q12">
        <v>4.6669</v>
      </c>
      <c r="R12">
        <v>3.0876000000000001</v>
      </c>
      <c r="S12">
        <v>2.3792</v>
      </c>
      <c r="T12">
        <v>1.6736</v>
      </c>
      <c r="U12">
        <v>1.0636000000000001</v>
      </c>
      <c r="V12">
        <v>0.86519999999999997</v>
      </c>
      <c r="W12">
        <v>15.595700000000001</v>
      </c>
      <c r="X12" t="s">
        <v>611</v>
      </c>
      <c r="Y12">
        <v>0.08</v>
      </c>
      <c r="Z12" t="s">
        <v>612</v>
      </c>
      <c r="AA12">
        <v>0</v>
      </c>
      <c r="AB12" t="s">
        <v>408</v>
      </c>
      <c r="AC12">
        <v>0.95269999999999999</v>
      </c>
      <c r="AD12">
        <v>7.2579000000000002</v>
      </c>
      <c r="AE12">
        <v>150.81870000000001</v>
      </c>
      <c r="AF12">
        <v>20</v>
      </c>
      <c r="AG12">
        <v>88</v>
      </c>
    </row>
    <row r="13" spans="1:33">
      <c r="A13" t="s">
        <v>613</v>
      </c>
      <c r="B13" s="1">
        <v>0.58333333333333337</v>
      </c>
      <c r="C13" t="s">
        <v>212</v>
      </c>
      <c r="D13" t="s">
        <v>283</v>
      </c>
      <c r="F13">
        <v>5724</v>
      </c>
      <c r="G13" t="s">
        <v>230</v>
      </c>
      <c r="H13" t="s">
        <v>231</v>
      </c>
      <c r="I13" t="s">
        <v>5</v>
      </c>
      <c r="J13" t="s">
        <v>331</v>
      </c>
      <c r="K13" t="s">
        <v>582</v>
      </c>
      <c r="L13">
        <v>8</v>
      </c>
      <c r="M13">
        <v>43.897500000000001</v>
      </c>
      <c r="N13">
        <v>49.244500000000002</v>
      </c>
      <c r="O13">
        <v>16.005400000000002</v>
      </c>
      <c r="P13">
        <v>4.7866</v>
      </c>
      <c r="Q13">
        <v>2.4308999999999998</v>
      </c>
      <c r="R13">
        <v>2.1871</v>
      </c>
      <c r="S13">
        <v>1.7943</v>
      </c>
      <c r="T13">
        <v>0.99039999999999995</v>
      </c>
      <c r="U13">
        <v>1.2867999999999999</v>
      </c>
      <c r="V13">
        <v>0.96430000000000005</v>
      </c>
      <c r="W13">
        <v>9.2964000000000002</v>
      </c>
      <c r="X13" t="s">
        <v>253</v>
      </c>
      <c r="Y13">
        <v>0.1216</v>
      </c>
      <c r="Z13" t="s">
        <v>614</v>
      </c>
      <c r="AA13">
        <v>0.28649999999999998</v>
      </c>
      <c r="AB13" t="s">
        <v>615</v>
      </c>
      <c r="AC13">
        <v>1.8152999999999999</v>
      </c>
      <c r="AD13">
        <v>6.7685000000000004</v>
      </c>
      <c r="AE13">
        <v>141.87629999999999</v>
      </c>
      <c r="AF13">
        <v>16</v>
      </c>
      <c r="AG13">
        <v>86</v>
      </c>
    </row>
    <row r="14" spans="1:33">
      <c r="A14" t="s">
        <v>616</v>
      </c>
      <c r="B14" s="1">
        <v>0.58333333333333337</v>
      </c>
      <c r="C14" t="s">
        <v>212</v>
      </c>
      <c r="D14" t="s">
        <v>283</v>
      </c>
      <c r="F14">
        <v>5724</v>
      </c>
      <c r="G14" t="s">
        <v>230</v>
      </c>
      <c r="H14" t="s">
        <v>231</v>
      </c>
      <c r="I14" t="s">
        <v>5</v>
      </c>
      <c r="J14" t="s">
        <v>331</v>
      </c>
      <c r="K14" t="s">
        <v>582</v>
      </c>
      <c r="L14">
        <v>9</v>
      </c>
      <c r="M14">
        <v>41.4</v>
      </c>
      <c r="N14">
        <v>41.256</v>
      </c>
      <c r="O14">
        <v>14.5822</v>
      </c>
      <c r="P14">
        <v>3.8149999999999999</v>
      </c>
      <c r="Q14">
        <v>2.7866</v>
      </c>
      <c r="R14">
        <v>1.3493999999999999</v>
      </c>
      <c r="S14">
        <v>1.9626999999999999</v>
      </c>
      <c r="T14">
        <v>1.9121999999999999</v>
      </c>
      <c r="U14">
        <v>1.2161999999999999</v>
      </c>
      <c r="V14">
        <v>0.58009999999999995</v>
      </c>
      <c r="W14">
        <v>11.4314</v>
      </c>
      <c r="X14" t="s">
        <v>617</v>
      </c>
      <c r="Y14">
        <v>0.58330000000000004</v>
      </c>
      <c r="Z14" t="s">
        <v>614</v>
      </c>
      <c r="AA14">
        <v>0.29649999999999999</v>
      </c>
      <c r="AB14" t="s">
        <v>618</v>
      </c>
      <c r="AC14">
        <v>1.4778</v>
      </c>
      <c r="AD14">
        <v>13.2392</v>
      </c>
      <c r="AE14">
        <v>137.88849999999999</v>
      </c>
      <c r="AF14">
        <v>25</v>
      </c>
      <c r="AG14">
        <v>80</v>
      </c>
    </row>
    <row r="15" spans="1:33">
      <c r="A15" t="s">
        <v>619</v>
      </c>
      <c r="B15" s="1">
        <v>0.58333333333333337</v>
      </c>
      <c r="C15" t="s">
        <v>212</v>
      </c>
      <c r="D15" t="s">
        <v>283</v>
      </c>
      <c r="F15">
        <v>5724</v>
      </c>
      <c r="G15" t="s">
        <v>230</v>
      </c>
      <c r="H15" t="s">
        <v>231</v>
      </c>
      <c r="I15" t="s">
        <v>5</v>
      </c>
      <c r="J15" t="s">
        <v>331</v>
      </c>
      <c r="K15" t="s">
        <v>582</v>
      </c>
      <c r="L15">
        <v>12</v>
      </c>
      <c r="M15">
        <v>32.1023</v>
      </c>
      <c r="N15">
        <v>28.504999999999999</v>
      </c>
      <c r="O15">
        <v>18.0824</v>
      </c>
      <c r="P15">
        <v>7.3719000000000001</v>
      </c>
      <c r="Q15">
        <v>4.3758999999999997</v>
      </c>
      <c r="R15">
        <v>2.6269999999999998</v>
      </c>
      <c r="S15">
        <v>3.0680000000000001</v>
      </c>
      <c r="T15">
        <v>1.4685999999999999</v>
      </c>
      <c r="U15">
        <v>1.0622</v>
      </c>
      <c r="V15">
        <v>1.0075000000000001</v>
      </c>
      <c r="W15">
        <v>14.465</v>
      </c>
      <c r="X15" t="s">
        <v>620</v>
      </c>
      <c r="Y15">
        <v>0</v>
      </c>
      <c r="Z15" t="s">
        <v>372</v>
      </c>
      <c r="AA15">
        <v>0.59350000000000003</v>
      </c>
      <c r="AB15" t="s">
        <v>621</v>
      </c>
      <c r="AC15">
        <v>0.33339999999999997</v>
      </c>
      <c r="AD15">
        <v>15.0496</v>
      </c>
      <c r="AE15">
        <v>130.1123</v>
      </c>
      <c r="AF15">
        <v>25</v>
      </c>
      <c r="AG15">
        <v>87</v>
      </c>
    </row>
    <row r="51" spans="1:33" hidden="1" outlineLevel="1">
      <c r="A51" t="str">
        <f>C2</f>
        <v>Wexford</v>
      </c>
      <c r="B51">
        <f>B2</f>
        <v>0.58333333333333337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Eight And Bob</v>
      </c>
      <c r="L52" t="str">
        <f t="shared" si="0"/>
        <v>Wild Desire (IRE)</v>
      </c>
      <c r="M52" t="str">
        <f t="shared" si="0"/>
        <v>Ardview Boy (IRE)</v>
      </c>
      <c r="N52" t="str">
        <f t="shared" ref="N52:N91" si="1">INDEX($A$2:$A$20,(MATCH(LARGE(W$2:W$20,$J52),W$2:W$20,0)))</f>
        <v>Wild Desire (IRE)</v>
      </c>
      <c r="O52" t="str">
        <f t="shared" ref="O52:O91" si="2">INDEX($A$2:$A$20,(MATCH(LARGE(AA$2:AA$20,$J52),AA$2:AA$20,0)))</f>
        <v>Eight And Bob</v>
      </c>
      <c r="P52" t="str">
        <f t="shared" ref="P52:P91" si="3">INDEX($A$2:$A$20,(MATCH(LARGE(Y$2:Y$20,$J52),Y$2:Y$20,0)))</f>
        <v>Eight And Bob</v>
      </c>
      <c r="Q52" t="str">
        <f t="shared" ref="Q52:Q91" si="4">INDEX($A$2:$A$20,(MATCH(LARGE(Y$2:Y$20,$J52),Y$2:Y$20,0)))</f>
        <v>Eight And Bob</v>
      </c>
      <c r="R52" t="str">
        <f t="shared" ref="R52:R91" si="5">INDEX($A$2:$A$20,(MATCH(LARGE(AD$2:AD$20,$J52),AD$2:AD$20,0)))</f>
        <v>Bakers Street</v>
      </c>
      <c r="S52" t="str">
        <f t="shared" ref="S52:S80" si="6">A2</f>
        <v>Wild Desire (IRE)</v>
      </c>
      <c r="V52">
        <f t="shared" ref="V52:V80" si="7">SUM(Y52:AF52)</f>
        <v>90</v>
      </c>
      <c r="W52">
        <f t="shared" ref="W52:W80" si="8">V52-AG2</f>
        <v>5</v>
      </c>
      <c r="X52">
        <f t="shared" ref="X52:X60" si="9">IF(ISNA(W52),"",W52)</f>
        <v>5</v>
      </c>
      <c r="Y52">
        <f t="shared" ref="Y52:AA80" si="10">(($H$63+1)-(RANK(M2,M$2:M$30)))</f>
        <v>10</v>
      </c>
      <c r="Z52">
        <f t="shared" si="10"/>
        <v>14</v>
      </c>
      <c r="AA52">
        <f t="shared" si="10"/>
        <v>10</v>
      </c>
      <c r="AB52">
        <f t="shared" ref="AB52:AB80" si="11">(($H$63+1)-(RANK(W2,W$2:W$30)))</f>
        <v>14</v>
      </c>
      <c r="AC52">
        <f t="shared" ref="AC52:AC80" si="12">(($H$63+1)-(RANK(Y2,Y$2:Y$30)))</f>
        <v>3</v>
      </c>
      <c r="AD52">
        <f t="shared" ref="AD52:AD80" si="13">(($H$63+1)-(RANK(AA2,AA$2:AA$30)))</f>
        <v>12</v>
      </c>
      <c r="AE52">
        <f t="shared" ref="AE52:AF80" si="14">(($H$63+1)-(RANK(AC2,AC$2:AC$30)))</f>
        <v>14</v>
      </c>
      <c r="AF52">
        <f t="shared" si="14"/>
        <v>13</v>
      </c>
      <c r="AG52" t="str">
        <f>INDEX(S52:S92, MATCH(LARGE(X52:X92, 1),X52:X92, 0))</f>
        <v>Wild Desire (IRE)</v>
      </c>
    </row>
    <row r="53" spans="1:33" hidden="1" outlineLevel="1">
      <c r="A53" t="s">
        <v>43</v>
      </c>
      <c r="B53" t="str">
        <f>A2</f>
        <v>Wild Desire (IRE)</v>
      </c>
      <c r="C53">
        <f>AE2</f>
        <v>222.13759999999999</v>
      </c>
      <c r="D53">
        <f>AG2</f>
        <v>85</v>
      </c>
      <c r="E53">
        <f>C53-D53</f>
        <v>137.13759999999999</v>
      </c>
      <c r="F53">
        <f>SUMIF(B53:B61, B53, G53:G61)</f>
        <v>0.11167134533051515</v>
      </c>
      <c r="G53">
        <f>(1/C53)*(C53-C54)</f>
        <v>9.2502124809127229E-2</v>
      </c>
      <c r="H53">
        <f>AF2</f>
        <v>6.5</v>
      </c>
      <c r="J53">
        <v>2</v>
      </c>
      <c r="K53" t="str">
        <f t="shared" si="0"/>
        <v>Realta Rathcabhain (IRE)</v>
      </c>
      <c r="L53" t="str">
        <f t="shared" si="0"/>
        <v>Grey Atlantic Way (IRE)</v>
      </c>
      <c r="M53" t="str">
        <f t="shared" si="0"/>
        <v>Hitchcock</v>
      </c>
      <c r="N53" t="str">
        <f t="shared" si="1"/>
        <v>Hitchcock</v>
      </c>
      <c r="O53" t="str">
        <f t="shared" si="2"/>
        <v>Realta Rathcabhain (IRE)</v>
      </c>
      <c r="P53" t="str">
        <f t="shared" si="3"/>
        <v>Global Tour (IRE)</v>
      </c>
      <c r="Q53" t="str">
        <f t="shared" si="4"/>
        <v>Global Tour (IRE)</v>
      </c>
      <c r="R53" t="str">
        <f t="shared" si="5"/>
        <v>Wild Desire (IRE)</v>
      </c>
      <c r="S53" t="str">
        <f t="shared" si="6"/>
        <v>Eight And Bob</v>
      </c>
      <c r="V53">
        <f t="shared" si="7"/>
        <v>79</v>
      </c>
      <c r="W53">
        <f t="shared" si="8"/>
        <v>-8</v>
      </c>
      <c r="X53">
        <f t="shared" si="9"/>
        <v>-8</v>
      </c>
      <c r="Y53">
        <f t="shared" si="10"/>
        <v>14</v>
      </c>
      <c r="Z53">
        <f t="shared" si="10"/>
        <v>6</v>
      </c>
      <c r="AA53">
        <f t="shared" si="10"/>
        <v>9</v>
      </c>
      <c r="AB53">
        <f t="shared" si="11"/>
        <v>6</v>
      </c>
      <c r="AC53">
        <f t="shared" si="12"/>
        <v>14</v>
      </c>
      <c r="AD53">
        <f t="shared" si="13"/>
        <v>14</v>
      </c>
      <c r="AE53">
        <f t="shared" si="14"/>
        <v>11</v>
      </c>
      <c r="AF53">
        <f t="shared" si="14"/>
        <v>5</v>
      </c>
    </row>
    <row r="54" spans="1:33" hidden="1" outlineLevel="1">
      <c r="A54" t="s">
        <v>44</v>
      </c>
      <c r="B54" t="str">
        <f>A3</f>
        <v>Eight And Bob</v>
      </c>
      <c r="C54">
        <f>AE3</f>
        <v>201.58940000000001</v>
      </c>
      <c r="D54">
        <f>AG3</f>
        <v>87</v>
      </c>
      <c r="E54">
        <f t="shared" ref="E54:E55" si="15">C54-D54</f>
        <v>114.58940000000001</v>
      </c>
      <c r="F54">
        <f ca="1">SUMIF(B53:B64, B54, G53:G61)</f>
        <v>1.2726078106033976</v>
      </c>
      <c r="H54">
        <f>AF3</f>
        <v>1.88</v>
      </c>
      <c r="J54">
        <v>3</v>
      </c>
      <c r="K54" t="str">
        <f t="shared" si="0"/>
        <v>Hitchcock</v>
      </c>
      <c r="L54" t="str">
        <f t="shared" si="0"/>
        <v>Randalls Alannah (IRE)</v>
      </c>
      <c r="M54" t="str">
        <f t="shared" si="0"/>
        <v>Mr Moondance (IRE)</v>
      </c>
      <c r="N54" t="str">
        <f t="shared" si="1"/>
        <v>Global Tour (IRE)</v>
      </c>
      <c r="O54" t="str">
        <f t="shared" si="2"/>
        <v>Wild Desire (IRE)</v>
      </c>
      <c r="P54" t="str">
        <f t="shared" si="3"/>
        <v>Ardview Boy (IRE)</v>
      </c>
      <c r="Q54" t="str">
        <f t="shared" si="4"/>
        <v>Ardview Boy (IRE)</v>
      </c>
      <c r="R54" t="str">
        <f t="shared" si="5"/>
        <v>Realta Rathcabhain (IRE)</v>
      </c>
      <c r="S54" t="str">
        <f t="shared" si="6"/>
        <v>Mr Moondance (IRE)</v>
      </c>
      <c r="V54">
        <f t="shared" si="7"/>
        <v>80</v>
      </c>
      <c r="W54">
        <f t="shared" si="8"/>
        <v>-15</v>
      </c>
      <c r="X54">
        <f t="shared" si="9"/>
        <v>-15</v>
      </c>
      <c r="Y54">
        <f t="shared" si="10"/>
        <v>8</v>
      </c>
      <c r="Z54">
        <f t="shared" si="10"/>
        <v>11</v>
      </c>
      <c r="AA54">
        <f t="shared" si="10"/>
        <v>12</v>
      </c>
      <c r="AB54">
        <f t="shared" si="11"/>
        <v>10</v>
      </c>
      <c r="AC54">
        <f t="shared" si="12"/>
        <v>10</v>
      </c>
      <c r="AD54">
        <f t="shared" si="13"/>
        <v>9</v>
      </c>
      <c r="AE54">
        <f t="shared" si="14"/>
        <v>9</v>
      </c>
      <c r="AF54">
        <f t="shared" si="14"/>
        <v>11</v>
      </c>
    </row>
    <row r="55" spans="1:33" hidden="1" outlineLevel="1">
      <c r="A55" t="s">
        <v>45</v>
      </c>
      <c r="B55" t="str">
        <f>A4</f>
        <v>Mr Moondance (IRE)</v>
      </c>
      <c r="C55">
        <f>AE4</f>
        <v>194.87379999999999</v>
      </c>
      <c r="D55">
        <f>AG4</f>
        <v>95</v>
      </c>
      <c r="E55">
        <f t="shared" si="15"/>
        <v>99.873799999999989</v>
      </c>
      <c r="F55">
        <f ca="1">SUMIF(B53:B64, B55, G53:G61)</f>
        <v>0</v>
      </c>
      <c r="H55">
        <f>AF4</f>
        <v>14</v>
      </c>
      <c r="J55">
        <v>4</v>
      </c>
      <c r="K55" t="str">
        <f t="shared" si="0"/>
        <v>Josephina (IRE)</v>
      </c>
      <c r="L55" t="str">
        <f t="shared" si="0"/>
        <v>Mr Moondance (IRE)</v>
      </c>
      <c r="M55" t="str">
        <f t="shared" si="0"/>
        <v>Global Tour (IRE)</v>
      </c>
      <c r="N55" t="str">
        <f t="shared" si="1"/>
        <v>Ardview Boy (IRE)</v>
      </c>
      <c r="O55" t="str">
        <f t="shared" si="2"/>
        <v>Josephina (IRE)</v>
      </c>
      <c r="P55" t="str">
        <f t="shared" si="3"/>
        <v>Hitchcock</v>
      </c>
      <c r="Q55" t="str">
        <f t="shared" si="4"/>
        <v>Hitchcock</v>
      </c>
      <c r="R55" t="str">
        <f t="shared" si="5"/>
        <v>Mr Moondance (IRE)</v>
      </c>
      <c r="S55" t="str">
        <f t="shared" si="6"/>
        <v>Hitchcock</v>
      </c>
      <c r="V55">
        <f t="shared" si="7"/>
        <v>66</v>
      </c>
      <c r="W55">
        <f t="shared" si="8"/>
        <v>-29</v>
      </c>
      <c r="X55">
        <f t="shared" si="9"/>
        <v>-29</v>
      </c>
      <c r="Y55">
        <f t="shared" si="10"/>
        <v>12</v>
      </c>
      <c r="Z55">
        <f t="shared" si="10"/>
        <v>4</v>
      </c>
      <c r="AA55">
        <f t="shared" si="10"/>
        <v>13</v>
      </c>
      <c r="AB55">
        <f t="shared" si="11"/>
        <v>13</v>
      </c>
      <c r="AC55">
        <f t="shared" si="12"/>
        <v>11</v>
      </c>
      <c r="AD55">
        <f t="shared" si="13"/>
        <v>2</v>
      </c>
      <c r="AE55">
        <f t="shared" si="14"/>
        <v>8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Eight And Bob</v>
      </c>
      <c r="C56">
        <f>LARGE(M$2:M$20, D56)</f>
        <v>90.0839</v>
      </c>
      <c r="D56">
        <v>1</v>
      </c>
      <c r="E56">
        <f>LARGE(M$2:M$20, F56)</f>
        <v>73.917199999999994</v>
      </c>
      <c r="F56">
        <v>2</v>
      </c>
      <c r="G56">
        <f t="shared" ref="G56:G61" si="16">IF(C56&gt;0, (1/C56)*(C56-E56), 0.1)</f>
        <v>0.17946270088217769</v>
      </c>
      <c r="H56">
        <f t="shared" ref="H56:H61" si="17">INDEX(AF$2:AF$20,MATCH(B56,A$2:A$20,0))</f>
        <v>1.88</v>
      </c>
      <c r="J56">
        <v>5</v>
      </c>
      <c r="K56" t="str">
        <f t="shared" si="0"/>
        <v>Wild Desire (IRE)</v>
      </c>
      <c r="L56" t="str">
        <f t="shared" si="0"/>
        <v>Realta Rathcabhain (IRE)</v>
      </c>
      <c r="M56" t="str">
        <f t="shared" si="0"/>
        <v>Wild Desire (IRE)</v>
      </c>
      <c r="N56" t="str">
        <f t="shared" si="1"/>
        <v>Mr Moondance (IRE)</v>
      </c>
      <c r="O56" t="str">
        <f t="shared" si="2"/>
        <v>Ardview Boy (IRE)</v>
      </c>
      <c r="P56" t="str">
        <f t="shared" si="3"/>
        <v>Mr Moondance (IRE)</v>
      </c>
      <c r="Q56" t="str">
        <f t="shared" si="4"/>
        <v>Mr Moondance (IRE)</v>
      </c>
      <c r="R56" t="str">
        <f t="shared" si="5"/>
        <v>Balynaclash Warior (IRE)</v>
      </c>
      <c r="S56" t="str">
        <f t="shared" si="6"/>
        <v>Realta Rathcabhain (IRE)</v>
      </c>
      <c r="V56">
        <f t="shared" si="7"/>
        <v>65</v>
      </c>
      <c r="W56">
        <f t="shared" si="8"/>
        <v>-17</v>
      </c>
      <c r="X56">
        <f t="shared" si="9"/>
        <v>-17</v>
      </c>
      <c r="Y56">
        <f t="shared" si="10"/>
        <v>13</v>
      </c>
      <c r="Z56">
        <f t="shared" si="10"/>
        <v>10</v>
      </c>
      <c r="AA56">
        <f t="shared" si="10"/>
        <v>1</v>
      </c>
      <c r="AB56">
        <f t="shared" si="11"/>
        <v>7</v>
      </c>
      <c r="AC56">
        <f t="shared" si="12"/>
        <v>7</v>
      </c>
      <c r="AD56">
        <f t="shared" si="13"/>
        <v>13</v>
      </c>
      <c r="AE56">
        <f t="shared" si="14"/>
        <v>2</v>
      </c>
      <c r="AF56">
        <f t="shared" si="14"/>
        <v>12</v>
      </c>
    </row>
    <row r="57" spans="1:33" hidden="1" outlineLevel="1">
      <c r="A57" t="s">
        <v>25</v>
      </c>
      <c r="B57" t="str">
        <f>INDEX(A$2:A$20,MATCH(C57,W$2:W$20,0))</f>
        <v>Wild Desire (IRE)</v>
      </c>
      <c r="C57">
        <f>LARGE(W$2:W$20, D57)</f>
        <v>20.0564</v>
      </c>
      <c r="D57">
        <v>1</v>
      </c>
      <c r="E57">
        <f>LARGE(W$2:W$20, F57)</f>
        <v>19.878599999999999</v>
      </c>
      <c r="F57">
        <v>2</v>
      </c>
      <c r="G57">
        <f t="shared" si="16"/>
        <v>8.8650006980316165E-3</v>
      </c>
      <c r="H57">
        <f t="shared" si="17"/>
        <v>6.5</v>
      </c>
      <c r="J57">
        <v>6</v>
      </c>
      <c r="K57" t="str">
        <f t="shared" si="0"/>
        <v>Global Tour (IRE)</v>
      </c>
      <c r="L57" t="str">
        <f t="shared" si="0"/>
        <v>Global Tour (IRE)</v>
      </c>
      <c r="M57" t="str">
        <f t="shared" si="0"/>
        <v>Eight And Bob</v>
      </c>
      <c r="N57" t="str">
        <f t="shared" si="1"/>
        <v>Josephina (IRE)</v>
      </c>
      <c r="O57" t="str">
        <f t="shared" si="2"/>
        <v>Mr Moondance (IRE)</v>
      </c>
      <c r="P57" t="str">
        <f t="shared" si="3"/>
        <v>Fast On (IRE)</v>
      </c>
      <c r="Q57" t="str">
        <f t="shared" si="4"/>
        <v>Fast On (IRE)</v>
      </c>
      <c r="R57" t="str">
        <f t="shared" si="5"/>
        <v>Fast On (IRE)</v>
      </c>
      <c r="S57" t="str">
        <f t="shared" si="6"/>
        <v>Global Tour (IRE)</v>
      </c>
      <c r="V57">
        <f t="shared" si="7"/>
        <v>70</v>
      </c>
      <c r="W57">
        <f t="shared" si="8"/>
        <v>-15</v>
      </c>
      <c r="X57">
        <f t="shared" si="9"/>
        <v>-15</v>
      </c>
      <c r="Y57">
        <f t="shared" si="10"/>
        <v>9</v>
      </c>
      <c r="Z57">
        <f t="shared" si="10"/>
        <v>9</v>
      </c>
      <c r="AA57">
        <f t="shared" si="10"/>
        <v>11</v>
      </c>
      <c r="AB57">
        <f t="shared" si="11"/>
        <v>12</v>
      </c>
      <c r="AC57">
        <f t="shared" si="12"/>
        <v>13</v>
      </c>
      <c r="AD57">
        <f t="shared" si="13"/>
        <v>4</v>
      </c>
      <c r="AE57">
        <f t="shared" si="14"/>
        <v>10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Eight And Bob</v>
      </c>
      <c r="C58">
        <f>LARGE(AA$2:AA$20, D58)</f>
        <v>3.5464000000000002</v>
      </c>
      <c r="D58">
        <v>1</v>
      </c>
      <c r="E58">
        <f>LARGE(AA$2:AA$20, F58)</f>
        <v>1.4742</v>
      </c>
      <c r="F58">
        <v>2</v>
      </c>
      <c r="G58">
        <f t="shared" si="16"/>
        <v>0.58431085043988285</v>
      </c>
      <c r="H58">
        <f t="shared" si="17"/>
        <v>1.88</v>
      </c>
      <c r="J58">
        <v>7</v>
      </c>
      <c r="K58" t="str">
        <f t="shared" si="0"/>
        <v>Mr Moondance (IRE)</v>
      </c>
      <c r="L58" t="str">
        <f t="shared" si="0"/>
        <v>Josephina (IRE)</v>
      </c>
      <c r="M58" t="str">
        <f t="shared" si="0"/>
        <v>Balynaclash Warior (IRE)</v>
      </c>
      <c r="N58" t="str">
        <f t="shared" si="1"/>
        <v>Grey Atlantic Way (IRE)</v>
      </c>
      <c r="O58" t="str">
        <f t="shared" si="2"/>
        <v>Balynaclash Warior (IRE)</v>
      </c>
      <c r="P58" t="str">
        <f t="shared" si="3"/>
        <v>Josephina (IRE)</v>
      </c>
      <c r="Q58" t="str">
        <f t="shared" si="4"/>
        <v>Josephina (IRE)</v>
      </c>
      <c r="R58" t="str">
        <f t="shared" si="5"/>
        <v>Ardview Boy (IRE)</v>
      </c>
      <c r="S58" t="str">
        <f t="shared" si="6"/>
        <v>Grey Atlantic Way (IRE)</v>
      </c>
      <c r="V58">
        <f t="shared" si="7"/>
        <v>50</v>
      </c>
      <c r="W58">
        <f t="shared" si="8"/>
        <v>-41</v>
      </c>
      <c r="X58">
        <f t="shared" si="9"/>
        <v>-41</v>
      </c>
      <c r="Y58">
        <f t="shared" si="10"/>
        <v>5</v>
      </c>
      <c r="Z58">
        <f t="shared" si="10"/>
        <v>13</v>
      </c>
      <c r="AA58">
        <f t="shared" si="10"/>
        <v>7</v>
      </c>
      <c r="AB58">
        <f t="shared" si="11"/>
        <v>8</v>
      </c>
      <c r="AC58">
        <f t="shared" si="12"/>
        <v>4</v>
      </c>
      <c r="AD58">
        <f t="shared" si="13"/>
        <v>3</v>
      </c>
      <c r="AE58">
        <f t="shared" si="14"/>
        <v>3</v>
      </c>
      <c r="AF58">
        <f t="shared" si="14"/>
        <v>7</v>
      </c>
    </row>
    <row r="59" spans="1:33" hidden="1" outlineLevel="1">
      <c r="A59" t="s">
        <v>30</v>
      </c>
      <c r="B59" t="str">
        <f>INDEX(A$2:A$20,MATCH(C59,AC$2:AC$20,0))</f>
        <v>Wild Desire (IRE)</v>
      </c>
      <c r="C59">
        <f>LARGE(AC$2:AC$20, D59)</f>
        <v>1.8342000000000001</v>
      </c>
      <c r="D59">
        <v>1</v>
      </c>
      <c r="E59">
        <f>LARGE(AC$2:AC$20, F59)</f>
        <v>1.8152999999999999</v>
      </c>
      <c r="F59">
        <v>2</v>
      </c>
      <c r="G59">
        <f t="shared" si="16"/>
        <v>1.0304219823356307E-2</v>
      </c>
      <c r="H59">
        <f t="shared" si="17"/>
        <v>6.5</v>
      </c>
      <c r="J59">
        <v>8</v>
      </c>
      <c r="K59" t="str">
        <f t="shared" si="0"/>
        <v>Walkers Point (IRE)</v>
      </c>
      <c r="L59" t="str">
        <f t="shared" si="0"/>
        <v>Fast On (IRE)</v>
      </c>
      <c r="M59" t="str">
        <f t="shared" si="0"/>
        <v>Grey Atlantic Way (IRE)</v>
      </c>
      <c r="N59" t="str">
        <f t="shared" si="1"/>
        <v>Realta Rathcabhain (IRE)</v>
      </c>
      <c r="O59" t="str">
        <f t="shared" si="2"/>
        <v>Bakers Street</v>
      </c>
      <c r="P59" t="str">
        <f t="shared" si="3"/>
        <v>Realta Rathcabhain (IRE)</v>
      </c>
      <c r="Q59" t="str">
        <f t="shared" si="4"/>
        <v>Realta Rathcabhain (IRE)</v>
      </c>
      <c r="R59" t="str">
        <f t="shared" si="5"/>
        <v>Grey Atlantic Way (IRE)</v>
      </c>
      <c r="S59" t="str">
        <f t="shared" si="6"/>
        <v>Josephina (IRE)</v>
      </c>
      <c r="V59">
        <f t="shared" si="7"/>
        <v>57</v>
      </c>
      <c r="W59">
        <f t="shared" si="8"/>
        <v>-31</v>
      </c>
      <c r="X59">
        <f t="shared" si="9"/>
        <v>-31</v>
      </c>
      <c r="Y59">
        <f t="shared" si="10"/>
        <v>11</v>
      </c>
      <c r="Z59">
        <f t="shared" si="10"/>
        <v>8</v>
      </c>
      <c r="AA59">
        <f t="shared" si="10"/>
        <v>2</v>
      </c>
      <c r="AB59">
        <f t="shared" si="11"/>
        <v>9</v>
      </c>
      <c r="AC59">
        <f t="shared" si="12"/>
        <v>8</v>
      </c>
      <c r="AD59">
        <f t="shared" si="13"/>
        <v>11</v>
      </c>
      <c r="AE59">
        <f t="shared" si="14"/>
        <v>7</v>
      </c>
      <c r="AF59">
        <f t="shared" si="14"/>
        <v>1</v>
      </c>
    </row>
    <row r="60" spans="1:33" hidden="1" outlineLevel="1">
      <c r="A60" t="s">
        <v>26</v>
      </c>
      <c r="B60" t="str">
        <f>INDEX(A$2:A$20,MATCH(C60,Y$2:Y$20,0))</f>
        <v>Eight And Bob</v>
      </c>
      <c r="C60">
        <f>LARGE(Y$2:Y$20, D60)</f>
        <v>4.1939000000000002</v>
      </c>
      <c r="D60">
        <v>1</v>
      </c>
      <c r="E60">
        <f>LARGE(Y$2:Y$20, F60)</f>
        <v>2.0598999999999998</v>
      </c>
      <c r="F60">
        <v>2</v>
      </c>
      <c r="G60">
        <f t="shared" si="16"/>
        <v>0.50883425928133719</v>
      </c>
      <c r="H60">
        <f t="shared" si="17"/>
        <v>1.88</v>
      </c>
      <c r="J60">
        <v>9</v>
      </c>
      <c r="K60" t="str">
        <f t="shared" si="0"/>
        <v>Ardview Boy (IRE)</v>
      </c>
      <c r="L60" t="str">
        <f t="shared" si="0"/>
        <v>Eight And Bob</v>
      </c>
      <c r="M60" t="str">
        <f t="shared" si="0"/>
        <v>Randalls Alannah (IRE)</v>
      </c>
      <c r="N60" t="str">
        <f t="shared" si="1"/>
        <v>Eight And Bob</v>
      </c>
      <c r="O60" t="str">
        <f t="shared" si="2"/>
        <v>Fast On (IRE)</v>
      </c>
      <c r="P60" t="str">
        <f t="shared" si="3"/>
        <v>Bakers Street</v>
      </c>
      <c r="Q60" t="str">
        <f t="shared" si="4"/>
        <v>Bakers Street</v>
      </c>
      <c r="R60" t="str">
        <f t="shared" si="5"/>
        <v>Walkers Point (IRE)</v>
      </c>
      <c r="S60" t="str">
        <f t="shared" si="6"/>
        <v>Ardview Boy (IRE)</v>
      </c>
      <c r="V60">
        <f t="shared" si="7"/>
        <v>65</v>
      </c>
      <c r="W60">
        <f t="shared" si="8"/>
        <v>-15</v>
      </c>
      <c r="X60">
        <f t="shared" si="9"/>
        <v>-15</v>
      </c>
      <c r="Y60">
        <f t="shared" si="10"/>
        <v>6</v>
      </c>
      <c r="Z60">
        <f t="shared" si="10"/>
        <v>2</v>
      </c>
      <c r="AA60">
        <f t="shared" si="10"/>
        <v>14</v>
      </c>
      <c r="AB60">
        <f t="shared" si="11"/>
        <v>11</v>
      </c>
      <c r="AC60">
        <f t="shared" si="12"/>
        <v>12</v>
      </c>
      <c r="AD60">
        <f t="shared" si="13"/>
        <v>10</v>
      </c>
      <c r="AE60">
        <f t="shared" si="14"/>
        <v>2</v>
      </c>
      <c r="AF60">
        <f t="shared" si="14"/>
        <v>8</v>
      </c>
    </row>
    <row r="61" spans="1:33" hidden="1" outlineLevel="1">
      <c r="A61" t="s">
        <v>47</v>
      </c>
      <c r="B61" t="str">
        <f>INDEX(A$2:A$20,MATCH(C61,AD$2:AD$20,0))</f>
        <v>Bakers Street</v>
      </c>
      <c r="C61">
        <f>LARGE(AD$2:AD$20, D61)</f>
        <v>26.625399999999999</v>
      </c>
      <c r="D61">
        <v>1</v>
      </c>
      <c r="E61">
        <f>LARGE(AD$2:AD$20, F61)</f>
        <v>19.268999999999998</v>
      </c>
      <c r="F61">
        <v>2</v>
      </c>
      <c r="G61">
        <f t="shared" si="16"/>
        <v>0.27629256274084146</v>
      </c>
      <c r="H61">
        <f t="shared" si="17"/>
        <v>25</v>
      </c>
      <c r="J61">
        <v>10</v>
      </c>
      <c r="K61" t="str">
        <f t="shared" si="0"/>
        <v>Grey Atlantic Way (IRE)</v>
      </c>
      <c r="L61" t="str">
        <f t="shared" si="0"/>
        <v>Walkers Point (IRE)</v>
      </c>
      <c r="M61" t="str">
        <f t="shared" si="0"/>
        <v>Bakers Street</v>
      </c>
      <c r="N61" t="str">
        <f t="shared" si="1"/>
        <v>Walkers Point (IRE)</v>
      </c>
      <c r="O61" t="str">
        <f t="shared" si="2"/>
        <v>Randalls Alannah (IRE)</v>
      </c>
      <c r="P61" t="str">
        <f t="shared" si="3"/>
        <v>Randalls Alannah (IRE)</v>
      </c>
      <c r="Q61" t="str">
        <f t="shared" si="4"/>
        <v>Randalls Alannah (IRE)</v>
      </c>
      <c r="R61" t="str">
        <f t="shared" si="5"/>
        <v>Eight And Bob</v>
      </c>
      <c r="S61" t="str">
        <f t="shared" si="6"/>
        <v>Bakers Street</v>
      </c>
      <c r="V61">
        <f t="shared" si="7"/>
        <v>47</v>
      </c>
      <c r="W61">
        <f t="shared" si="8"/>
        <v>-45</v>
      </c>
      <c r="X61">
        <f>IF(ISNA(W61),"",W61)</f>
        <v>-45</v>
      </c>
      <c r="Y61">
        <f t="shared" si="10"/>
        <v>3</v>
      </c>
      <c r="Z61">
        <f t="shared" si="10"/>
        <v>3</v>
      </c>
      <c r="AA61">
        <f t="shared" si="10"/>
        <v>5</v>
      </c>
      <c r="AB61">
        <f t="shared" si="11"/>
        <v>4</v>
      </c>
      <c r="AC61">
        <f t="shared" si="12"/>
        <v>6</v>
      </c>
      <c r="AD61">
        <f t="shared" si="13"/>
        <v>7</v>
      </c>
      <c r="AE61">
        <f t="shared" si="14"/>
        <v>5</v>
      </c>
      <c r="AF61">
        <f t="shared" si="14"/>
        <v>14</v>
      </c>
    </row>
    <row r="62" spans="1:33" hidden="1" outlineLevel="1">
      <c r="A62" t="s">
        <v>116</v>
      </c>
      <c r="B62" t="str">
        <f>IF(OR(D2="5f ", D2="6f ", D2="7f ", D2="1m "), B57, IF(J2="2yo", B59, B53))</f>
        <v>Wild Desire (IRE)</v>
      </c>
      <c r="J62">
        <v>11</v>
      </c>
      <c r="K62" t="str">
        <f t="shared" si="0"/>
        <v>Randalls Alannah (IRE)</v>
      </c>
      <c r="L62" t="str">
        <f t="shared" si="0"/>
        <v>Hitchcock</v>
      </c>
      <c r="M62" t="str">
        <f t="shared" si="0"/>
        <v>Walkers Point (IRE)</v>
      </c>
      <c r="N62" t="str">
        <f t="shared" si="1"/>
        <v>Bakers Street</v>
      </c>
      <c r="O62" t="str">
        <f t="shared" si="2"/>
        <v>Global Tour (IRE)</v>
      </c>
      <c r="P62" t="str">
        <f t="shared" si="3"/>
        <v>Grey Atlantic Way (IRE)</v>
      </c>
      <c r="Q62" t="str">
        <f t="shared" si="4"/>
        <v>Grey Atlantic Way (IRE)</v>
      </c>
      <c r="R62" t="str">
        <f t="shared" si="5"/>
        <v>Randalls Alannah (IRE)</v>
      </c>
      <c r="S62" t="str">
        <f t="shared" si="6"/>
        <v>Walkers Point (IRE)</v>
      </c>
      <c r="V62">
        <f t="shared" si="7"/>
        <v>37</v>
      </c>
      <c r="W62">
        <f t="shared" si="8"/>
        <v>-51</v>
      </c>
      <c r="X62">
        <f t="shared" ref="X62:X80" si="18">IF(ISNA(W62),"",W62)</f>
        <v>-51</v>
      </c>
      <c r="Y62">
        <f t="shared" si="10"/>
        <v>7</v>
      </c>
      <c r="Z62">
        <f t="shared" si="10"/>
        <v>5</v>
      </c>
      <c r="AA62">
        <f t="shared" si="10"/>
        <v>4</v>
      </c>
      <c r="AB62">
        <f t="shared" si="11"/>
        <v>5</v>
      </c>
      <c r="AC62">
        <f t="shared" si="12"/>
        <v>2</v>
      </c>
      <c r="AD62">
        <f t="shared" si="13"/>
        <v>2</v>
      </c>
      <c r="AE62">
        <f t="shared" si="14"/>
        <v>6</v>
      </c>
      <c r="AF62">
        <f t="shared" si="14"/>
        <v>6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Eight And Bob</v>
      </c>
      <c r="C63" t="str">
        <f>IF(G68="Handicap", INDEX(B53:B55,(MATCH(LARGE(D53:D55,3),D53:D55,0))))</f>
        <v>Wild Desire (IRE)</v>
      </c>
      <c r="D63" t="str">
        <f>IF(G68="Handicap", INDEX(B53:B55,(MATCH(LARGE(E53:E55,1),E53:E55,0))))</f>
        <v>Wild Desire (IRE)</v>
      </c>
      <c r="G63" t="s">
        <v>68</v>
      </c>
      <c r="H63">
        <f>COUNTIF(A2:A30, "*")</f>
        <v>14</v>
      </c>
      <c r="J63">
        <v>12</v>
      </c>
      <c r="K63" t="str">
        <f t="shared" si="0"/>
        <v>Bakers Street</v>
      </c>
      <c r="L63" t="str">
        <f t="shared" si="0"/>
        <v>Bakers Street</v>
      </c>
      <c r="M63" t="str">
        <f t="shared" si="0"/>
        <v>Fast On (IRE)</v>
      </c>
      <c r="N63" t="str">
        <f t="shared" si="1"/>
        <v>Balynaclash Warior (IRE)</v>
      </c>
      <c r="O63" t="str">
        <f t="shared" si="2"/>
        <v>Grey Atlantic Way (IRE)</v>
      </c>
      <c r="P63" t="str">
        <f t="shared" si="3"/>
        <v>Wild Desire (IRE)</v>
      </c>
      <c r="Q63" t="str">
        <f t="shared" si="4"/>
        <v>Wild Desire (IRE)</v>
      </c>
      <c r="R63" t="str">
        <f t="shared" si="5"/>
        <v>Hitchcock</v>
      </c>
      <c r="S63" t="str">
        <f t="shared" si="6"/>
        <v>Randalls Alannah (IRE)</v>
      </c>
      <c r="V63">
        <f t="shared" si="7"/>
        <v>50</v>
      </c>
      <c r="W63">
        <f t="shared" si="8"/>
        <v>-36</v>
      </c>
      <c r="X63">
        <f t="shared" si="18"/>
        <v>-36</v>
      </c>
      <c r="Y63">
        <f t="shared" si="10"/>
        <v>4</v>
      </c>
      <c r="Z63">
        <f t="shared" si="10"/>
        <v>12</v>
      </c>
      <c r="AA63">
        <f t="shared" si="10"/>
        <v>6</v>
      </c>
      <c r="AB63">
        <f t="shared" si="11"/>
        <v>1</v>
      </c>
      <c r="AC63">
        <f t="shared" si="12"/>
        <v>5</v>
      </c>
      <c r="AD63">
        <f t="shared" si="13"/>
        <v>5</v>
      </c>
      <c r="AE63">
        <f t="shared" si="14"/>
        <v>13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Eight And Bob</v>
      </c>
      <c r="C64">
        <f>INDEX(AF$2:AF$20,MATCH(B64,A$2:A$20,0))</f>
        <v>1.88</v>
      </c>
      <c r="D64">
        <v>1</v>
      </c>
      <c r="E64">
        <f>SUMIF(B53:B61, B64, G53:G61)</f>
        <v>1.2726078106033976</v>
      </c>
      <c r="F64">
        <v>0</v>
      </c>
      <c r="G64" t="str">
        <f>K2</f>
        <v>Casey Enterprises Handicap Hurdle (80-95)</v>
      </c>
      <c r="J64">
        <v>13</v>
      </c>
      <c r="K64" t="str">
        <f t="shared" si="0"/>
        <v>Fast On (IRE)</v>
      </c>
      <c r="L64" t="str">
        <f t="shared" si="0"/>
        <v>Ardview Boy (IRE)</v>
      </c>
      <c r="M64" t="str">
        <f t="shared" si="0"/>
        <v>Josephina (IRE)</v>
      </c>
      <c r="N64" t="str">
        <f t="shared" si="1"/>
        <v>Fast On (IRE)</v>
      </c>
      <c r="O64" t="str">
        <f t="shared" si="2"/>
        <v>Hitchcock</v>
      </c>
      <c r="P64" t="str">
        <f t="shared" si="3"/>
        <v>Walkers Point (IRE)</v>
      </c>
      <c r="Q64" t="str">
        <f t="shared" si="4"/>
        <v>Walkers Point (IRE)</v>
      </c>
      <c r="R64" t="str">
        <f t="shared" si="5"/>
        <v>Global Tour (IRE)</v>
      </c>
      <c r="S64" t="str">
        <f t="shared" si="6"/>
        <v>Fast On (IRE)</v>
      </c>
      <c r="V64">
        <f t="shared" si="7"/>
        <v>50</v>
      </c>
      <c r="W64">
        <f t="shared" si="8"/>
        <v>-30</v>
      </c>
      <c r="X64">
        <f t="shared" si="18"/>
        <v>-30</v>
      </c>
      <c r="Y64">
        <f t="shared" si="10"/>
        <v>2</v>
      </c>
      <c r="Z64">
        <f t="shared" si="10"/>
        <v>7</v>
      </c>
      <c r="AA64">
        <f t="shared" si="10"/>
        <v>3</v>
      </c>
      <c r="AB64">
        <f t="shared" si="11"/>
        <v>2</v>
      </c>
      <c r="AC64">
        <f t="shared" si="12"/>
        <v>9</v>
      </c>
      <c r="AD64">
        <f t="shared" si="13"/>
        <v>6</v>
      </c>
      <c r="AE64">
        <f t="shared" si="14"/>
        <v>12</v>
      </c>
      <c r="AF64">
        <f t="shared" si="14"/>
        <v>9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 </v>
      </c>
      <c r="H65">
        <f>LARGE(G58:G60, 1)</f>
        <v>0.58431085043988285</v>
      </c>
      <c r="J65">
        <v>14</v>
      </c>
      <c r="K65" t="str">
        <f t="shared" si="0"/>
        <v>Balynaclash Warior (IRE)</v>
      </c>
      <c r="L65" t="str">
        <f t="shared" si="0"/>
        <v>Balynaclash Warior (IRE)</v>
      </c>
      <c r="M65" t="str">
        <f t="shared" si="0"/>
        <v>Realta Rathcabhain (IRE)</v>
      </c>
      <c r="N65" t="str">
        <f t="shared" si="1"/>
        <v>Randalls Alannah (IRE)</v>
      </c>
      <c r="O65" t="str">
        <f t="shared" si="2"/>
        <v>Hitchcock</v>
      </c>
      <c r="P65" t="str">
        <f t="shared" si="3"/>
        <v>Balynaclash Warior (IRE)</v>
      </c>
      <c r="Q65" t="str">
        <f t="shared" si="4"/>
        <v>Balynaclash Warior (IRE)</v>
      </c>
      <c r="R65" t="str">
        <f t="shared" si="5"/>
        <v>Josephina (IRE)</v>
      </c>
      <c r="S65" t="str">
        <f t="shared" si="6"/>
        <v>Balynaclash Warior (IRE)</v>
      </c>
      <c r="V65">
        <f t="shared" si="7"/>
        <v>36</v>
      </c>
      <c r="W65">
        <f t="shared" si="8"/>
        <v>-51</v>
      </c>
      <c r="X65">
        <f t="shared" si="18"/>
        <v>-51</v>
      </c>
      <c r="Y65">
        <f t="shared" si="10"/>
        <v>1</v>
      </c>
      <c r="Z65">
        <f t="shared" si="10"/>
        <v>1</v>
      </c>
      <c r="AA65">
        <f t="shared" si="10"/>
        <v>8</v>
      </c>
      <c r="AB65">
        <f t="shared" si="11"/>
        <v>3</v>
      </c>
      <c r="AC65">
        <f t="shared" si="12"/>
        <v>1</v>
      </c>
      <c r="AD65">
        <f t="shared" si="13"/>
        <v>8</v>
      </c>
      <c r="AE65">
        <f t="shared" si="14"/>
        <v>4</v>
      </c>
      <c r="AF65">
        <f t="shared" si="14"/>
        <v>10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5724</v>
      </c>
      <c r="H66">
        <f ca="1">LARGE(F53:F55, 1)</f>
        <v>1.2726078106033976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>
        <f t="shared" si="12"/>
        <v>1</v>
      </c>
      <c r="AD66">
        <f t="shared" si="13"/>
        <v>2</v>
      </c>
      <c r="AE66">
        <f t="shared" si="14"/>
        <v>2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Eight And Bob</v>
      </c>
      <c r="F67">
        <f>IF(H63&lt;11, F66+1, F66)</f>
        <v>1</v>
      </c>
      <c r="G67" t="str">
        <f>G2</f>
        <v>Good</v>
      </c>
      <c r="H67" t="str">
        <f ca="1">INDEX(B53:B55,MATCH(H66,F53:F55,0))</f>
        <v>Eight And Bob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>
        <f t="shared" si="12"/>
        <v>1</v>
      </c>
      <c r="AD67">
        <f t="shared" si="13"/>
        <v>2</v>
      </c>
      <c r="AE67">
        <f t="shared" si="14"/>
        <v>2</v>
      </c>
      <c r="AF67" t="e">
        <f t="shared" si="14"/>
        <v>#N/A</v>
      </c>
    </row>
    <row r="68" spans="1:32" hidden="1" outlineLevel="1">
      <c r="A68" t="str">
        <f ca="1">INDEX(B62:B67,MODE(MATCH(B62:B67,B62:B67,0)))</f>
        <v>Eight And Bob</v>
      </c>
      <c r="B68" t="str">
        <f ca="1">IF(ISNA(A68), B56, A68)</f>
        <v>Eight And Bob</v>
      </c>
      <c r="C68">
        <f ca="1">INDEX(AF$2:AF$20,MATCH(B68,A$2:A$20,0))</f>
        <v>1.88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>
        <f t="shared" si="12"/>
        <v>1</v>
      </c>
      <c r="AD68">
        <f t="shared" si="13"/>
        <v>2</v>
      </c>
      <c r="AE68">
        <f t="shared" si="14"/>
        <v>2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Eight And Bob</v>
      </c>
      <c r="C69">
        <f ca="1">INDEX(AF$2:AF$20,MATCH(B69,A$2:A$20,0))</f>
        <v>1.88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1</v>
      </c>
      <c r="AD69">
        <f t="shared" si="13"/>
        <v>2</v>
      </c>
      <c r="AE69">
        <f t="shared" si="14"/>
        <v>2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Eight And Bob</v>
      </c>
      <c r="C70">
        <f ca="1">INDEX(AF$2:AF$20,MATCH(B70,A$2:A$20,0))</f>
        <v>1.88</v>
      </c>
      <c r="D70">
        <v>1</v>
      </c>
      <c r="E70">
        <f ca="1">SUMIF(B53:B61, B70, G53:G61)</f>
        <v>1.2726078106033976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1</v>
      </c>
      <c r="AD70">
        <f t="shared" si="13"/>
        <v>2</v>
      </c>
      <c r="AE70">
        <f t="shared" si="14"/>
        <v>2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1</v>
      </c>
      <c r="AD71">
        <f t="shared" si="13"/>
        <v>2</v>
      </c>
      <c r="AE71">
        <f t="shared" si="14"/>
        <v>2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Wild Desire (IRE)</v>
      </c>
      <c r="C72">
        <f>C53</f>
        <v>222.13759999999999</v>
      </c>
      <c r="D72">
        <f>(1/C72)*(C72-C73)</f>
        <v>9.2502124809127229E-2</v>
      </c>
      <c r="E72">
        <f>H53</f>
        <v>6.5</v>
      </c>
      <c r="F72">
        <f>(E72*10)-10</f>
        <v>55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1</v>
      </c>
      <c r="AD72">
        <f t="shared" si="13"/>
        <v>2</v>
      </c>
      <c r="AE72">
        <f t="shared" si="14"/>
        <v>2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Eight And Bob</v>
      </c>
      <c r="C73">
        <f t="shared" si="19"/>
        <v>201.58940000000001</v>
      </c>
      <c r="D73">
        <f>(1/C73)*(C73-C74)</f>
        <v>3.3313259526542682E-2</v>
      </c>
      <c r="E73">
        <f t="shared" ref="E73:E74" si="20">H54</f>
        <v>1.88</v>
      </c>
      <c r="F73">
        <f>(E73*10)-10</f>
        <v>8.7999999999999972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1</v>
      </c>
      <c r="AD73">
        <f t="shared" si="13"/>
        <v>2</v>
      </c>
      <c r="AE73">
        <f t="shared" si="14"/>
        <v>2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Mr Moondance (IRE)</v>
      </c>
      <c r="C74">
        <f t="shared" si="19"/>
        <v>194.87379999999999</v>
      </c>
      <c r="E74">
        <f t="shared" si="20"/>
        <v>14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1</v>
      </c>
      <c r="AD74">
        <f t="shared" si="13"/>
        <v>2</v>
      </c>
      <c r="AE74">
        <f t="shared" si="14"/>
        <v>2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1</v>
      </c>
      <c r="AD75">
        <f t="shared" si="13"/>
        <v>2</v>
      </c>
      <c r="AE75">
        <f t="shared" si="14"/>
        <v>2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1</v>
      </c>
      <c r="AD76">
        <f t="shared" si="13"/>
        <v>2</v>
      </c>
      <c r="AE76">
        <f t="shared" si="14"/>
        <v>2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1.88</v>
      </c>
      <c r="C77">
        <f>SMALL(AF2:AF50, 1)</f>
        <v>1.88</v>
      </c>
      <c r="D77" t="str">
        <f>IF(G77&lt;=3, "YES", "NO")</f>
        <v>YES</v>
      </c>
      <c r="E77">
        <f>IF(C77=0,SMALL(AF2:AF49,2), C77)</f>
        <v>1.88</v>
      </c>
      <c r="F77">
        <f>IF(E77=0, SMALL(AF2:AF49, 3), E77)</f>
        <v>1.88</v>
      </c>
      <c r="G77">
        <f>IF(F77=0, SMALL(AF2:AF49, 4), F77)</f>
        <v>1.88</v>
      </c>
      <c r="H77" t="str">
        <f>INDEX(A2:A50, MATCH(G77, AF2:AF50, 0))</f>
        <v>Eight And Bob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1</v>
      </c>
      <c r="AD77">
        <f t="shared" si="13"/>
        <v>2</v>
      </c>
      <c r="AE77">
        <f t="shared" si="14"/>
        <v>2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201.58940000000001</v>
      </c>
      <c r="C78">
        <f>(B79-B78)+0.01</f>
        <v>20.558199999999982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1</v>
      </c>
      <c r="AD78">
        <f t="shared" si="13"/>
        <v>2</v>
      </c>
      <c r="AE78">
        <f t="shared" si="14"/>
        <v>2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222.13759999999999</v>
      </c>
      <c r="C79">
        <f>C78/B79</f>
        <v>9.2547141951655115E-2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Eight And Bob is highly rated.</v>
      </c>
      <c r="H79" t="str">
        <f>INDEX(A2:A50, MATCH(B79, AE2:AE50, 0))</f>
        <v>Wild Desire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1</v>
      </c>
      <c r="AD79">
        <f t="shared" si="13"/>
        <v>2</v>
      </c>
      <c r="AE79">
        <f t="shared" si="14"/>
        <v>2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16.381399999999999</v>
      </c>
      <c r="C80">
        <f>(B81-B80)+0.01</f>
        <v>3.6850000000000005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1</v>
      </c>
      <c r="AD80">
        <f t="shared" si="13"/>
        <v>2</v>
      </c>
      <c r="AE80">
        <f t="shared" si="14"/>
        <v>2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20.0564</v>
      </c>
      <c r="C81">
        <f>C80/B81</f>
        <v>0.18373187610937158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Balynaclash Warior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Wexford</v>
      </c>
    </row>
    <row r="82" spans="1:19" hidden="1" outlineLevel="1">
      <c r="A82" t="s">
        <v>110</v>
      </c>
      <c r="B82">
        <f>INDEX(M2:M49, MATCH(H77, A2:A49, 0))</f>
        <v>90.0839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90.0839</v>
      </c>
      <c r="C83">
        <f>C82/B83</f>
        <v>1.1100762733407412E-4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Eight And Bobis the form horse.</v>
      </c>
      <c r="H83" t="str">
        <f>INDEX(A2:A50,MATCH(B83,INDEX(M2:M50,0)))</f>
        <v>Balynaclash Warior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1.4409000000000001</v>
      </c>
      <c r="C84">
        <f>(B85-B84)+0.01</f>
        <v>0.40329999999999999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1.8342000000000001</v>
      </c>
      <c r="C85">
        <f>C84/B85</f>
        <v>0.21987787591320465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Wild Desire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6.8554000000000004</v>
      </c>
      <c r="C86">
        <f>(B87-B86)+0.01</f>
        <v>19.78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26.625399999999999</v>
      </c>
      <c r="C87">
        <f>C86/B87</f>
        <v>0.74289963718854934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Bakers Street is 74.29% ahead of Eight And Bob. </v>
      </c>
      <c r="H87" t="str">
        <f>INDEX(A2:A50, MATCH(B87, AD2:AD50, 0))</f>
        <v>Bakers Street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4.1939000000000002</v>
      </c>
      <c r="C88">
        <f>B89-B88</f>
        <v>0</v>
      </c>
      <c r="H88" t="str">
        <f>INDEX(X2:X50, MATCH(B88, Y2:Y50, 0))</f>
        <v>Townend,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4.1939000000000002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Townend, P. </v>
      </c>
      <c r="H89" t="str">
        <f>INDEX(X2:X50, MATCH(B89, Y2:Y50, 0))</f>
        <v>Townend, P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40.990200000000002</v>
      </c>
      <c r="C90">
        <f>(B91-B90)+0.01</f>
        <v>18.7026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59.6828</v>
      </c>
      <c r="C91">
        <f>(C90+0.01)/(B91+0.01)</f>
        <v>0.3134816929344913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Wild Desire (IRE) outperformed Eight And Bob significantly.</v>
      </c>
      <c r="H91" t="str">
        <f>INDEX(A2:A50, MATCH(B91, N2:N50, 0))</f>
        <v>Wild Desire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6.6699999999999995E-2</v>
      </c>
    </row>
    <row r="96" spans="1:19" hidden="1" outlineLevel="1">
      <c r="A96" t="s">
        <v>70</v>
      </c>
      <c r="B96">
        <f>INDEX(Sheet1!H:H, MATCH($A$51, Sheet1!$A:$A,0))</f>
        <v>6.6699999999999995E-2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0.1333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</v>
      </c>
      <c r="C98" t="b">
        <f>IF(AND($B$94&gt;15,B98&gt;0.25),B57)</f>
        <v>0</v>
      </c>
      <c r="D98">
        <f t="shared" si="22"/>
        <v>5</v>
      </c>
      <c r="E98">
        <f t="shared" si="23"/>
        <v>2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0.1333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20.28515625" bestFit="1" customWidth="1"/>
    <col min="4" max="4" width="17.7109375" bestFit="1" customWidth="1"/>
    <col min="5" max="5" width="12" bestFit="1" customWidth="1"/>
    <col min="6" max="6" width="18.5703125" bestFit="1" customWidth="1"/>
    <col min="7" max="7" width="97" bestFit="1" customWidth="1"/>
    <col min="8" max="8" width="20.28515625" bestFit="1" customWidth="1"/>
    <col min="9" max="9" width="10.140625" bestFit="1" customWidth="1"/>
    <col min="10" max="10" width="16.28515625" bestFit="1" customWidth="1"/>
    <col min="11" max="11" width="64.85546875" bestFit="1" customWidth="1"/>
    <col min="12" max="19" width="20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85546875" bestFit="1" customWidth="1"/>
    <col min="25" max="25" width="14.42578125" bestFit="1" customWidth="1"/>
    <col min="26" max="26" width="15.28515625" bestFit="1" customWidth="1"/>
    <col min="27" max="27" width="15" bestFit="1" customWidth="1"/>
    <col min="28" max="28" width="18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0.28515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623</v>
      </c>
      <c r="B2" s="1">
        <v>0.59027777777777779</v>
      </c>
      <c r="C2" t="s">
        <v>213</v>
      </c>
      <c r="D2" t="s">
        <v>229</v>
      </c>
      <c r="E2" t="s">
        <v>330</v>
      </c>
      <c r="F2">
        <v>7473</v>
      </c>
      <c r="G2" t="s">
        <v>375</v>
      </c>
      <c r="H2" t="s">
        <v>231</v>
      </c>
      <c r="I2" t="s">
        <v>5</v>
      </c>
      <c r="J2" t="s">
        <v>331</v>
      </c>
      <c r="K2" t="s">
        <v>622</v>
      </c>
      <c r="L2">
        <v>9</v>
      </c>
      <c r="M2">
        <v>109.407</v>
      </c>
      <c r="N2">
        <v>64.153599999999997</v>
      </c>
      <c r="O2">
        <v>39.748399999999997</v>
      </c>
      <c r="P2">
        <v>10.533200000000001</v>
      </c>
      <c r="Q2">
        <v>8.8557000000000006</v>
      </c>
      <c r="R2">
        <v>5.9776999999999996</v>
      </c>
      <c r="S2">
        <v>5.2845000000000004</v>
      </c>
      <c r="T2">
        <v>2.266</v>
      </c>
      <c r="U2">
        <v>1.4149</v>
      </c>
      <c r="V2">
        <v>1.0109999999999999</v>
      </c>
      <c r="W2">
        <v>17.364999999999998</v>
      </c>
      <c r="X2" t="s">
        <v>390</v>
      </c>
      <c r="Y2">
        <v>2.21</v>
      </c>
      <c r="Z2" t="s">
        <v>391</v>
      </c>
      <c r="AA2">
        <v>3.3613</v>
      </c>
      <c r="AB2" t="s">
        <v>343</v>
      </c>
      <c r="AC2">
        <v>1.4742999999999999</v>
      </c>
      <c r="AD2">
        <v>29.518999999999998</v>
      </c>
      <c r="AE2" s="23">
        <v>302.58150000000001</v>
      </c>
      <c r="AF2">
        <v>1.5</v>
      </c>
      <c r="AG2">
        <v>111</v>
      </c>
    </row>
    <row r="3" spans="1:33">
      <c r="A3" t="s">
        <v>625</v>
      </c>
      <c r="B3" s="1">
        <v>0.59027777777777779</v>
      </c>
      <c r="C3" t="s">
        <v>213</v>
      </c>
      <c r="D3" t="s">
        <v>229</v>
      </c>
      <c r="E3" t="s">
        <v>330</v>
      </c>
      <c r="F3">
        <v>7473</v>
      </c>
      <c r="G3" t="s">
        <v>375</v>
      </c>
      <c r="H3" t="s">
        <v>231</v>
      </c>
      <c r="I3" t="s">
        <v>5</v>
      </c>
      <c r="J3" t="s">
        <v>331</v>
      </c>
      <c r="K3" t="s">
        <v>622</v>
      </c>
      <c r="L3">
        <v>8</v>
      </c>
      <c r="M3">
        <v>60.67</v>
      </c>
      <c r="N3">
        <v>71.775599999999997</v>
      </c>
      <c r="O3">
        <v>20.411999999999999</v>
      </c>
      <c r="P3">
        <v>7.3742000000000001</v>
      </c>
      <c r="Q3">
        <v>5.8188000000000004</v>
      </c>
      <c r="R3">
        <v>3.0234000000000001</v>
      </c>
      <c r="S3">
        <v>2.5110999999999999</v>
      </c>
      <c r="T3">
        <v>2.7589999999999999</v>
      </c>
      <c r="U3">
        <v>2.0911</v>
      </c>
      <c r="V3">
        <v>1.6749000000000001</v>
      </c>
      <c r="W3">
        <v>19.225000000000001</v>
      </c>
      <c r="X3" t="s">
        <v>518</v>
      </c>
      <c r="Y3">
        <v>2.7048000000000001</v>
      </c>
      <c r="Z3" t="s">
        <v>519</v>
      </c>
      <c r="AA3">
        <v>2.7134999999999998</v>
      </c>
      <c r="AB3" t="s">
        <v>626</v>
      </c>
      <c r="AC3">
        <v>2.5994999999999999</v>
      </c>
      <c r="AD3">
        <v>14.2997</v>
      </c>
      <c r="AE3">
        <v>219.6525</v>
      </c>
      <c r="AF3">
        <v>3</v>
      </c>
      <c r="AG3">
        <v>105</v>
      </c>
    </row>
    <row r="4" spans="1:33">
      <c r="A4" t="s">
        <v>627</v>
      </c>
      <c r="B4" s="1">
        <v>0.59027777777777779</v>
      </c>
      <c r="C4" t="s">
        <v>213</v>
      </c>
      <c r="D4" t="s">
        <v>229</v>
      </c>
      <c r="E4" t="s">
        <v>330</v>
      </c>
      <c r="F4">
        <v>7473</v>
      </c>
      <c r="G4" t="s">
        <v>375</v>
      </c>
      <c r="H4" t="s">
        <v>231</v>
      </c>
      <c r="I4" t="s">
        <v>5</v>
      </c>
      <c r="J4" t="s">
        <v>331</v>
      </c>
      <c r="K4" t="s">
        <v>622</v>
      </c>
      <c r="L4">
        <v>5</v>
      </c>
      <c r="M4">
        <v>69.954800000000006</v>
      </c>
      <c r="N4">
        <v>54.518900000000002</v>
      </c>
      <c r="O4">
        <v>12.549899999999999</v>
      </c>
      <c r="P4">
        <v>5.6161000000000003</v>
      </c>
      <c r="Q4">
        <v>5.9061000000000003</v>
      </c>
      <c r="R4">
        <v>2.6315</v>
      </c>
      <c r="S4">
        <v>1.1438999999999999</v>
      </c>
      <c r="T4">
        <v>0</v>
      </c>
      <c r="U4">
        <v>0</v>
      </c>
      <c r="V4">
        <v>0</v>
      </c>
      <c r="W4">
        <v>6.25</v>
      </c>
      <c r="X4" t="s">
        <v>398</v>
      </c>
      <c r="Y4">
        <v>3.9847999999999999</v>
      </c>
      <c r="Z4" t="s">
        <v>399</v>
      </c>
      <c r="AA4">
        <v>4.0312000000000001</v>
      </c>
      <c r="AB4" t="s">
        <v>628</v>
      </c>
      <c r="AC4">
        <v>3.6234999999999999</v>
      </c>
      <c r="AD4">
        <v>8.8572000000000006</v>
      </c>
      <c r="AE4">
        <v>183.1558</v>
      </c>
      <c r="AF4">
        <v>1.63</v>
      </c>
      <c r="AG4">
        <v>117</v>
      </c>
    </row>
    <row r="5" spans="1:33">
      <c r="A5" t="s">
        <v>629</v>
      </c>
      <c r="B5" s="1">
        <v>0.59027777777777779</v>
      </c>
      <c r="C5" t="s">
        <v>213</v>
      </c>
      <c r="D5" t="s">
        <v>229</v>
      </c>
      <c r="E5" t="s">
        <v>330</v>
      </c>
      <c r="F5">
        <v>7473</v>
      </c>
      <c r="G5" t="s">
        <v>375</v>
      </c>
      <c r="H5" t="s">
        <v>231</v>
      </c>
      <c r="I5" t="s">
        <v>5</v>
      </c>
      <c r="J5" t="s">
        <v>331</v>
      </c>
      <c r="K5" t="s">
        <v>622</v>
      </c>
      <c r="L5">
        <v>7</v>
      </c>
      <c r="M5">
        <v>64.739999999999995</v>
      </c>
      <c r="N5">
        <v>46.660800000000002</v>
      </c>
      <c r="O5">
        <v>20.6812</v>
      </c>
      <c r="P5">
        <v>4.6810999999999998</v>
      </c>
      <c r="Q5">
        <v>6.1478000000000002</v>
      </c>
      <c r="R5">
        <v>2.9533999999999998</v>
      </c>
      <c r="S5">
        <v>2.9407999999999999</v>
      </c>
      <c r="T5">
        <v>1.6503000000000001</v>
      </c>
      <c r="U5">
        <v>1.4844999999999999</v>
      </c>
      <c r="V5">
        <v>2.0531999999999999</v>
      </c>
      <c r="W5">
        <v>9.4491999999999994</v>
      </c>
      <c r="X5" t="s">
        <v>630</v>
      </c>
      <c r="Y5">
        <v>1.1423000000000001</v>
      </c>
      <c r="Z5" t="s">
        <v>631</v>
      </c>
      <c r="AA5">
        <v>0.2286</v>
      </c>
      <c r="AB5" t="s">
        <v>293</v>
      </c>
      <c r="AC5">
        <v>1.5246999999999999</v>
      </c>
      <c r="AD5">
        <v>4.6637000000000004</v>
      </c>
      <c r="AE5">
        <v>171.00149999999999</v>
      </c>
      <c r="AF5">
        <v>16</v>
      </c>
      <c r="AG5">
        <v>117</v>
      </c>
    </row>
    <row r="51" spans="1:33" hidden="1" outlineLevel="1">
      <c r="A51" t="str">
        <f>C2</f>
        <v>Wincanton</v>
      </c>
      <c r="B51">
        <f>B2</f>
        <v>0.59027777777777779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Eric The Third (IRE)</v>
      </c>
      <c r="L52" t="str">
        <f t="shared" si="0"/>
        <v>Boy In A Bentley (IRE)</v>
      </c>
      <c r="M52" t="str">
        <f t="shared" si="0"/>
        <v>Eric The Third (IRE)</v>
      </c>
      <c r="N52" t="str">
        <f t="shared" ref="N52:N91" si="1">INDEX($A$2:$A$20,(MATCH(LARGE(W$2:W$20,$J52),W$2:W$20,0)))</f>
        <v>Boy In A Bentley (IRE)</v>
      </c>
      <c r="O52" t="str">
        <f t="shared" ref="O52:O91" si="2">INDEX($A$2:$A$20,(MATCH(LARGE(AA$2:AA$20,$J52),AA$2:AA$20,0)))</f>
        <v>Darling Maltaix (FR)</v>
      </c>
      <c r="P52" t="str">
        <f t="shared" ref="P52:P91" si="3">INDEX($A$2:$A$20,(MATCH(LARGE(Y$2:Y$20,$J52),Y$2:Y$20,0)))</f>
        <v>Darling Maltaix (FR)</v>
      </c>
      <c r="Q52" t="str">
        <f t="shared" ref="Q52:Q91" si="4">INDEX($A$2:$A$20,(MATCH(LARGE(Y$2:Y$20,$J52),Y$2:Y$20,0)))</f>
        <v>Darling Maltaix (FR)</v>
      </c>
      <c r="R52" t="str">
        <f t="shared" ref="R52:R91" si="5">INDEX($A$2:$A$20,(MATCH(LARGE(AD$2:AD$20,$J52),AD$2:AD$20,0)))</f>
        <v>Eric The Third (IRE)</v>
      </c>
      <c r="S52" t="str">
        <f t="shared" ref="S52:S80" si="6">A2</f>
        <v>Eric The Third (IRE)</v>
      </c>
      <c r="V52">
        <f t="shared" ref="V52:V80" si="7">SUM(Y52:AF52)</f>
        <v>24</v>
      </c>
      <c r="W52">
        <f t="shared" ref="W52:W80" si="8">V52-AG2</f>
        <v>-87</v>
      </c>
      <c r="X52">
        <f t="shared" ref="X52:X60" si="9">IF(ISNA(W52),"",W52)</f>
        <v>-87</v>
      </c>
      <c r="Y52">
        <f t="shared" ref="Y52:AA80" si="10">(($H$63+1)-(RANK(M2,M$2:M$30)))</f>
        <v>4</v>
      </c>
      <c r="Z52">
        <f t="shared" si="10"/>
        <v>3</v>
      </c>
      <c r="AA52">
        <f t="shared" si="10"/>
        <v>4</v>
      </c>
      <c r="AB52">
        <f t="shared" ref="AB52:AB80" si="11">(($H$63+1)-(RANK(W2,W$2:W$30)))</f>
        <v>3</v>
      </c>
      <c r="AC52">
        <f t="shared" ref="AC52:AC80" si="12">(($H$63+1)-(RANK(Y2,Y$2:Y$30)))</f>
        <v>2</v>
      </c>
      <c r="AD52">
        <f t="shared" ref="AD52:AD80" si="13">(($H$63+1)-(RANK(AA2,AA$2:AA$30)))</f>
        <v>3</v>
      </c>
      <c r="AE52">
        <f t="shared" ref="AE52:AF80" si="14">(($H$63+1)-(RANK(AC2,AC$2:AC$30)))</f>
        <v>1</v>
      </c>
      <c r="AF52">
        <f t="shared" si="14"/>
        <v>4</v>
      </c>
      <c r="AG52" t="str">
        <f>INDEX(S52:S92, MATCH(LARGE(X52:X92, 1),X52:X92, 0))</f>
        <v>Boy In A Bentley (IRE)</v>
      </c>
    </row>
    <row r="53" spans="1:33" hidden="1" outlineLevel="1">
      <c r="A53" t="s">
        <v>43</v>
      </c>
      <c r="B53" t="str">
        <f>A2</f>
        <v>Eric The Third (IRE)</v>
      </c>
      <c r="C53">
        <f>AE2</f>
        <v>302.58150000000001</v>
      </c>
      <c r="D53">
        <f>AG2</f>
        <v>111</v>
      </c>
      <c r="E53">
        <f>C53-D53</f>
        <v>191.58150000000001</v>
      </c>
      <c r="F53">
        <f>SUMIF(B53:B61, B53, G53:G61)</f>
        <v>1.1502483493970344</v>
      </c>
      <c r="G53">
        <f>(1/C53)*(C53-C54)</f>
        <v>0.27407161376356454</v>
      </c>
      <c r="H53">
        <f>AF2</f>
        <v>1.5</v>
      </c>
      <c r="J53">
        <v>2</v>
      </c>
      <c r="K53" t="str">
        <f t="shared" si="0"/>
        <v>Darling Maltaix (FR)</v>
      </c>
      <c r="L53" t="str">
        <f t="shared" si="0"/>
        <v>Eric The Third (IRE)</v>
      </c>
      <c r="M53" t="str">
        <f t="shared" si="0"/>
        <v>Red Hanrahan (IRE)</v>
      </c>
      <c r="N53" t="str">
        <f t="shared" si="1"/>
        <v>Eric The Third (IRE)</v>
      </c>
      <c r="O53" t="str">
        <f t="shared" si="2"/>
        <v>Eric The Third (IRE)</v>
      </c>
      <c r="P53" t="str">
        <f t="shared" si="3"/>
        <v>Boy In A Bentley (IRE)</v>
      </c>
      <c r="Q53" t="str">
        <f t="shared" si="4"/>
        <v>Boy In A Bentley (IRE)</v>
      </c>
      <c r="R53" t="str">
        <f t="shared" si="5"/>
        <v>Boy In A Bentley (IRE)</v>
      </c>
      <c r="S53" t="str">
        <f t="shared" si="6"/>
        <v>Boy In A Bentley (IRE)</v>
      </c>
      <c r="V53">
        <f t="shared" si="7"/>
        <v>22</v>
      </c>
      <c r="W53">
        <f t="shared" si="8"/>
        <v>-83</v>
      </c>
      <c r="X53">
        <f t="shared" si="9"/>
        <v>-83</v>
      </c>
      <c r="Y53">
        <f t="shared" si="10"/>
        <v>1</v>
      </c>
      <c r="Z53">
        <f t="shared" si="10"/>
        <v>4</v>
      </c>
      <c r="AA53">
        <f t="shared" si="10"/>
        <v>2</v>
      </c>
      <c r="AB53">
        <f t="shared" si="11"/>
        <v>4</v>
      </c>
      <c r="AC53">
        <f t="shared" si="12"/>
        <v>3</v>
      </c>
      <c r="AD53">
        <f t="shared" si="13"/>
        <v>2</v>
      </c>
      <c r="AE53">
        <f t="shared" si="14"/>
        <v>3</v>
      </c>
      <c r="AF53">
        <f t="shared" si="14"/>
        <v>3</v>
      </c>
    </row>
    <row r="54" spans="1:33" hidden="1" outlineLevel="1">
      <c r="A54" t="s">
        <v>44</v>
      </c>
      <c r="B54" t="str">
        <f>A3</f>
        <v>Boy In A Bentley (IRE)</v>
      </c>
      <c r="C54">
        <f>AE3</f>
        <v>219.6525</v>
      </c>
      <c r="D54">
        <f>AG3</f>
        <v>105</v>
      </c>
      <c r="E54">
        <f t="shared" ref="E54:E55" si="15">C54-D54</f>
        <v>114.6525</v>
      </c>
      <c r="F54">
        <f ca="1">SUMIF(B53:B64, B54, G53:G61)</f>
        <v>9.6749024707412368E-2</v>
      </c>
      <c r="H54">
        <f>AF3</f>
        <v>3</v>
      </c>
      <c r="J54">
        <v>3</v>
      </c>
      <c r="K54" t="str">
        <f t="shared" si="0"/>
        <v>Red Hanrahan (IRE)</v>
      </c>
      <c r="L54" t="str">
        <f t="shared" si="0"/>
        <v>Darling Maltaix (FR)</v>
      </c>
      <c r="M54" t="str">
        <f t="shared" si="0"/>
        <v>Boy In A Bentley (IRE)</v>
      </c>
      <c r="N54" t="str">
        <f t="shared" si="1"/>
        <v>Red Hanrahan (IRE)</v>
      </c>
      <c r="O54" t="str">
        <f t="shared" si="2"/>
        <v>Boy In A Bentley (IRE)</v>
      </c>
      <c r="P54" t="str">
        <f t="shared" si="3"/>
        <v>Eric The Third (IRE)</v>
      </c>
      <c r="Q54" t="str">
        <f t="shared" si="4"/>
        <v>Eric The Third (IRE)</v>
      </c>
      <c r="R54" t="str">
        <f t="shared" si="5"/>
        <v>Darling Maltaix (FR)</v>
      </c>
      <c r="S54" t="str">
        <f t="shared" si="6"/>
        <v>Darling Maltaix (FR)</v>
      </c>
      <c r="V54">
        <f t="shared" si="7"/>
        <v>21</v>
      </c>
      <c r="W54">
        <f t="shared" si="8"/>
        <v>-96</v>
      </c>
      <c r="X54">
        <f t="shared" si="9"/>
        <v>-96</v>
      </c>
      <c r="Y54">
        <f t="shared" si="10"/>
        <v>3</v>
      </c>
      <c r="Z54">
        <f t="shared" si="10"/>
        <v>2</v>
      </c>
      <c r="AA54">
        <f t="shared" si="10"/>
        <v>1</v>
      </c>
      <c r="AB54">
        <f t="shared" si="11"/>
        <v>1</v>
      </c>
      <c r="AC54">
        <f t="shared" si="12"/>
        <v>4</v>
      </c>
      <c r="AD54">
        <f t="shared" si="13"/>
        <v>4</v>
      </c>
      <c r="AE54">
        <f t="shared" si="14"/>
        <v>4</v>
      </c>
      <c r="AF54">
        <f t="shared" si="14"/>
        <v>2</v>
      </c>
    </row>
    <row r="55" spans="1:33" hidden="1" outlineLevel="1">
      <c r="A55" t="s">
        <v>45</v>
      </c>
      <c r="B55" t="str">
        <f>A4</f>
        <v>Darling Maltaix (FR)</v>
      </c>
      <c r="C55">
        <f>AE4</f>
        <v>183.1558</v>
      </c>
      <c r="D55">
        <f>AG4</f>
        <v>117</v>
      </c>
      <c r="E55">
        <f t="shared" si="15"/>
        <v>66.155799999999999</v>
      </c>
      <c r="F55">
        <f ca="1">SUMIF(B53:B64, B55, G53:G61)</f>
        <v>0.76999914017064186</v>
      </c>
      <c r="H55">
        <f>AF4</f>
        <v>1.63</v>
      </c>
      <c r="J55">
        <v>4</v>
      </c>
      <c r="K55" t="str">
        <f t="shared" si="0"/>
        <v>Boy In A Bentley (IRE)</v>
      </c>
      <c r="L55" t="str">
        <f t="shared" si="0"/>
        <v>Red Hanrahan (IRE)</v>
      </c>
      <c r="M55" t="str">
        <f t="shared" si="0"/>
        <v>Darling Maltaix (FR)</v>
      </c>
      <c r="N55" t="str">
        <f t="shared" si="1"/>
        <v>Darling Maltaix (FR)</v>
      </c>
      <c r="O55" t="str">
        <f t="shared" si="2"/>
        <v>Red Hanrahan (IRE)</v>
      </c>
      <c r="P55" t="str">
        <f t="shared" si="3"/>
        <v>Red Hanrahan (IRE)</v>
      </c>
      <c r="Q55" t="str">
        <f t="shared" si="4"/>
        <v>Red Hanrahan (IRE)</v>
      </c>
      <c r="R55" t="str">
        <f t="shared" si="5"/>
        <v>Red Hanrahan (IRE)</v>
      </c>
      <c r="S55" t="str">
        <f t="shared" si="6"/>
        <v>Red Hanrahan (IRE)</v>
      </c>
      <c r="V55">
        <f t="shared" si="7"/>
        <v>13</v>
      </c>
      <c r="W55">
        <f t="shared" si="8"/>
        <v>-104</v>
      </c>
      <c r="X55">
        <f t="shared" si="9"/>
        <v>-104</v>
      </c>
      <c r="Y55">
        <f t="shared" si="10"/>
        <v>2</v>
      </c>
      <c r="Z55">
        <f t="shared" si="10"/>
        <v>1</v>
      </c>
      <c r="AA55">
        <f t="shared" si="10"/>
        <v>3</v>
      </c>
      <c r="AB55">
        <f t="shared" si="11"/>
        <v>2</v>
      </c>
      <c r="AC55">
        <f t="shared" si="12"/>
        <v>1</v>
      </c>
      <c r="AD55">
        <f t="shared" si="13"/>
        <v>1</v>
      </c>
      <c r="AE55">
        <f t="shared" si="14"/>
        <v>2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Eric The Third (IRE)</v>
      </c>
      <c r="C56">
        <f>LARGE(M$2:M$20, D56)</f>
        <v>109.407</v>
      </c>
      <c r="D56">
        <v>1</v>
      </c>
      <c r="E56">
        <f>LARGE(M$2:M$20, F56)</f>
        <v>69.954800000000006</v>
      </c>
      <c r="F56">
        <v>2</v>
      </c>
      <c r="G56">
        <f t="shared" ref="G56:G61" si="16">IF(C56&gt;0, (1/C56)*(C56-E56), 0.1)</f>
        <v>0.36060032721855079</v>
      </c>
      <c r="H56">
        <f t="shared" ref="H56:H61" si="17">INDEX(AF$2:AF$20,MATCH(B56,A$2:A$20,0))</f>
        <v>1.5</v>
      </c>
      <c r="J56">
        <v>5</v>
      </c>
      <c r="K56" t="e">
        <f t="shared" si="0"/>
        <v>#NUM!</v>
      </c>
      <c r="L56" t="e">
        <f t="shared" si="0"/>
        <v>#NUM!</v>
      </c>
      <c r="M56" t="e">
        <f t="shared" si="0"/>
        <v>#NUM!</v>
      </c>
      <c r="N56" t="e">
        <f t="shared" si="1"/>
        <v>#NUM!</v>
      </c>
      <c r="O56" t="e">
        <f t="shared" si="2"/>
        <v>#NUM!</v>
      </c>
      <c r="P56" t="e">
        <f t="shared" si="3"/>
        <v>#NUM!</v>
      </c>
      <c r="Q56" t="e">
        <f t="shared" si="4"/>
        <v>#NUM!</v>
      </c>
      <c r="R56" t="e">
        <f t="shared" si="5"/>
        <v>#NUM!</v>
      </c>
      <c r="S56">
        <f t="shared" si="6"/>
        <v>0</v>
      </c>
      <c r="V56" t="e">
        <f t="shared" si="7"/>
        <v>#N/A</v>
      </c>
      <c r="W56" t="e">
        <f t="shared" si="8"/>
        <v>#N/A</v>
      </c>
      <c r="X56" t="str">
        <f t="shared" si="9"/>
        <v/>
      </c>
      <c r="Y56" t="e">
        <f t="shared" si="10"/>
        <v>#N/A</v>
      </c>
      <c r="Z56" t="e">
        <f t="shared" si="10"/>
        <v>#N/A</v>
      </c>
      <c r="AA56" t="e">
        <f t="shared" si="10"/>
        <v>#N/A</v>
      </c>
      <c r="AB56" t="e">
        <f t="shared" si="11"/>
        <v>#N/A</v>
      </c>
      <c r="AC56" t="e">
        <f t="shared" si="12"/>
        <v>#N/A</v>
      </c>
      <c r="AD56" t="e">
        <f t="shared" si="13"/>
        <v>#N/A</v>
      </c>
      <c r="AE56" t="e">
        <f t="shared" si="14"/>
        <v>#N/A</v>
      </c>
      <c r="AF56" t="e">
        <f t="shared" si="14"/>
        <v>#N/A</v>
      </c>
    </row>
    <row r="57" spans="1:33" hidden="1" outlineLevel="1">
      <c r="A57" t="s">
        <v>25</v>
      </c>
      <c r="B57" t="str">
        <f>INDEX(A$2:A$20,MATCH(C57,W$2:W$20,0))</f>
        <v>Boy In A Bentley (IRE)</v>
      </c>
      <c r="C57">
        <f>LARGE(W$2:W$20, D57)</f>
        <v>19.225000000000001</v>
      </c>
      <c r="D57">
        <v>1</v>
      </c>
      <c r="E57">
        <f>LARGE(W$2:W$20, F57)</f>
        <v>17.364999999999998</v>
      </c>
      <c r="F57">
        <v>2</v>
      </c>
      <c r="G57">
        <f t="shared" si="16"/>
        <v>9.6749024707412368E-2</v>
      </c>
      <c r="H57">
        <f t="shared" si="17"/>
        <v>3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 t="e">
        <f t="shared" si="10"/>
        <v>#N/A</v>
      </c>
      <c r="AB57" t="e">
        <f t="shared" si="11"/>
        <v>#N/A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Darling Maltaix (FR)</v>
      </c>
      <c r="C58">
        <f>LARGE(AA$2:AA$20, D58)</f>
        <v>4.0312000000000001</v>
      </c>
      <c r="D58">
        <v>1</v>
      </c>
      <c r="E58">
        <f>LARGE(AA$2:AA$20, F58)</f>
        <v>3.3613</v>
      </c>
      <c r="F58">
        <v>2</v>
      </c>
      <c r="G58">
        <f t="shared" si="16"/>
        <v>0.16617880531851562</v>
      </c>
      <c r="H58">
        <f t="shared" si="17"/>
        <v>1.63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 t="e">
        <f t="shared" si="11"/>
        <v>#N/A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Darling Maltaix (FR)</v>
      </c>
      <c r="C59">
        <f>LARGE(AC$2:AC$20, D59)</f>
        <v>3.6234999999999999</v>
      </c>
      <c r="D59">
        <v>1</v>
      </c>
      <c r="E59">
        <f>LARGE(AC$2:AC$20, F59)</f>
        <v>2.5994999999999999</v>
      </c>
      <c r="F59">
        <v>2</v>
      </c>
      <c r="G59">
        <f t="shared" si="16"/>
        <v>0.28259969642610738</v>
      </c>
      <c r="H59">
        <f t="shared" si="17"/>
        <v>1.63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Darling Maltaix (FR)</v>
      </c>
      <c r="C60">
        <f>LARGE(Y$2:Y$20, D60)</f>
        <v>3.9847999999999999</v>
      </c>
      <c r="D60">
        <v>1</v>
      </c>
      <c r="E60">
        <f>LARGE(Y$2:Y$20, F60)</f>
        <v>2.7048000000000001</v>
      </c>
      <c r="F60">
        <v>2</v>
      </c>
      <c r="G60">
        <f t="shared" si="16"/>
        <v>0.32122063842601883</v>
      </c>
      <c r="H60">
        <f t="shared" si="17"/>
        <v>1.63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Eric The Third (IRE)</v>
      </c>
      <c r="C61">
        <f>LARGE(AD$2:AD$20, D61)</f>
        <v>29.518999999999998</v>
      </c>
      <c r="D61">
        <v>1</v>
      </c>
      <c r="E61">
        <f>LARGE(AD$2:AD$20, F61)</f>
        <v>14.2997</v>
      </c>
      <c r="F61">
        <v>2</v>
      </c>
      <c r="G61">
        <f t="shared" si="16"/>
        <v>0.51557640841491914</v>
      </c>
      <c r="H61">
        <f t="shared" si="17"/>
        <v>1.5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Eric The Third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Darling Maltaix (FR)</v>
      </c>
      <c r="C63" t="str">
        <f>IF(G68="Handicap", INDEX(B53:B55,(MATCH(LARGE(D53:D55,3),D53:D55,0))))</f>
        <v>Boy In A Bentley (IRE)</v>
      </c>
      <c r="D63" t="str">
        <f>IF(G68="Handicap", INDEX(B53:B55,(MATCH(LARGE(E53:E55,1),E53:E55,0))))</f>
        <v>Eric The Third (IRE)</v>
      </c>
      <c r="G63" t="s">
        <v>68</v>
      </c>
      <c r="H63">
        <f>COUNTIF(A2:A30, "*")</f>
        <v>4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Darling Maltaix (FR)</v>
      </c>
      <c r="C64">
        <f>INDEX(AF$2:AF$20,MATCH(B64,A$2:A$20,0))</f>
        <v>1.63</v>
      </c>
      <c r="D64">
        <v>1</v>
      </c>
      <c r="E64">
        <f>SUMIF(B53:B61, B64, G53:G61)</f>
        <v>0.76999914017064186</v>
      </c>
      <c r="F64">
        <v>0</v>
      </c>
      <c r="G64" t="str">
        <f>K2</f>
        <v>Horse Racing Bets With Betfinder At Betbright Novices Handicap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Darling Maltaix (FR)</v>
      </c>
      <c r="C65">
        <f>INDEX(AF$2:AF$20,MATCH(B65,A$2:A$20,0))</f>
        <v>1.63</v>
      </c>
      <c r="D65">
        <v>1</v>
      </c>
      <c r="F65">
        <f>IF(G68="Non Handicap", F64+1, F64)</f>
        <v>0</v>
      </c>
      <c r="G65" t="str">
        <f>D2</f>
        <v xml:space="preserve">2m4f </v>
      </c>
      <c r="H65">
        <f>LARGE(G58:G60, 1)</f>
        <v>0.32122063842601883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Eric The Third (IRE)</v>
      </c>
      <c r="C66">
        <f>INDEX(AF$2:AF$20,MATCH(B66,A$2:A$20,0))</f>
        <v>1.5</v>
      </c>
      <c r="D66">
        <v>1</v>
      </c>
      <c r="F66">
        <f>IF(B65=B66, F65+1, F65)</f>
        <v>0</v>
      </c>
      <c r="G66">
        <f>F2</f>
        <v>7473</v>
      </c>
      <c r="H66">
        <f ca="1">LARGE(F53:F55, 1)</f>
        <v>1.1502483493970344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Eric The Third (IRE)</v>
      </c>
      <c r="F67">
        <f>IF(H63&lt;11, F66+1, F66)</f>
        <v>1</v>
      </c>
      <c r="G67" t="str">
        <f>G2</f>
        <v>Good To Firm</v>
      </c>
      <c r="H67" t="str">
        <f ca="1">INDEX(B53:B55,MATCH(H66,F53:F55,0))</f>
        <v>Eric The Third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Eric The Third (IRE)</v>
      </c>
      <c r="B68" t="str">
        <f ca="1">IF(ISNA(A68), B56, A68)</f>
        <v>Eric The Third (IRE)</v>
      </c>
      <c r="C68">
        <f ca="1">INDEX(AF$2:AF$20,MATCH(B68,A$2:A$20,0))</f>
        <v>1.5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Eric The Third (IRE)</v>
      </c>
      <c r="C69">
        <f ca="1">INDEX(AF$2:AF$20,MATCH(B69,A$2:A$20,0))</f>
        <v>1.5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Eric The Third (IRE)</v>
      </c>
      <c r="C70">
        <f ca="1">INDEX(AF$2:AF$20,MATCH(B70,A$2:A$20,0))</f>
        <v>1.5</v>
      </c>
      <c r="D70">
        <v>1</v>
      </c>
      <c r="E70">
        <f ca="1">SUMIF(B53:B61, B70, G53:G61)</f>
        <v>1.1502483493970344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Eric The Third (IRE)</v>
      </c>
      <c r="C72">
        <f>C53</f>
        <v>302.58150000000001</v>
      </c>
      <c r="D72">
        <f>(1/C72)*(C72-C73)</f>
        <v>0.27407161376356454</v>
      </c>
      <c r="E72">
        <f>H53</f>
        <v>1.5</v>
      </c>
      <c r="F72">
        <f>(E72*10)-10</f>
        <v>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Boy In A Bentley (IRE)</v>
      </c>
      <c r="C73">
        <f t="shared" si="19"/>
        <v>219.6525</v>
      </c>
      <c r="D73">
        <f>(1/C73)*(C73-C74)</f>
        <v>0.1661565427208887</v>
      </c>
      <c r="E73">
        <f t="shared" ref="E73:E74" si="20">H54</f>
        <v>3</v>
      </c>
      <c r="F73">
        <f>(E73*10)-10</f>
        <v>20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Darling Maltaix (FR)</v>
      </c>
      <c r="C74">
        <f t="shared" si="19"/>
        <v>183.1558</v>
      </c>
      <c r="E74">
        <f t="shared" si="20"/>
        <v>1.63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1.5</v>
      </c>
      <c r="C77">
        <f>SMALL(AF2:AF50, 1)</f>
        <v>1.5</v>
      </c>
      <c r="D77" t="str">
        <f>IF(G77&lt;=3, "YES", "NO")</f>
        <v>YES</v>
      </c>
      <c r="E77">
        <f>IF(C77=0,SMALL(AF2:AF49,2), C77)</f>
        <v>1.5</v>
      </c>
      <c r="F77">
        <f>IF(E77=0, SMALL(AF2:AF49, 3), E77)</f>
        <v>1.5</v>
      </c>
      <c r="G77">
        <f>IF(F77=0, SMALL(AF2:AF49, 4), F77)</f>
        <v>1.5</v>
      </c>
      <c r="H77" t="str">
        <f>INDEX(A2:A50, MATCH(G77, AF2:AF50, 0))</f>
        <v>Eric The Third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302.58150000000001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302.58150000000001</v>
      </c>
      <c r="C79">
        <f>C78/B79</f>
        <v>3.3048947143166386E-5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Eric The Third (IRE) is highly rated.</v>
      </c>
      <c r="H79" t="str">
        <f>INDEX(A2:A50, MATCH(B79, AE2:AE50, 0))</f>
        <v>Eric The Third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17.364999999999998</v>
      </c>
      <c r="C80">
        <f>(B81-B80)+0.01</f>
        <v>1.870000000000003</v>
      </c>
      <c r="D80" t="str">
        <f>D2</f>
        <v xml:space="preserve">2m4f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19.225000000000001</v>
      </c>
      <c r="C81">
        <f>C80/B81</f>
        <v>9.7269180754226414E-2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Red Hanrahan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Wincanton</v>
      </c>
    </row>
    <row r="82" spans="1:19" hidden="1" outlineLevel="1">
      <c r="A82" t="s">
        <v>110</v>
      </c>
      <c r="B82">
        <f>INDEX(M2:M49, MATCH(H77, A2:A49, 0))</f>
        <v>109.407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109.407</v>
      </c>
      <c r="C83">
        <f>C82/B83</f>
        <v>9.1401829864633894E-5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Eric The Third (IRE)is the form horse.</v>
      </c>
      <c r="H83" t="str">
        <f>INDEX(A2:A50,MATCH(B83,INDEX(M2:M50,0)))</f>
        <v>Red Hanrahan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1.4742999999999999</v>
      </c>
      <c r="C84">
        <f>(B85-B84)+0.01</f>
        <v>2.1591999999999998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3.6234999999999999</v>
      </c>
      <c r="C85">
        <f>C84/B85</f>
        <v>0.59588795363598723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Darling Maltaix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29.518999999999998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29.518999999999998</v>
      </c>
      <c r="C87">
        <f>C86/B87</f>
        <v>3.3876486330837766E-4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Eric The Third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2.21</v>
      </c>
      <c r="C88">
        <f>B89-B88</f>
        <v>1.7747999999999999</v>
      </c>
      <c r="H88" t="str">
        <f>INDEX(X2:X50, MATCH(B88, Y2:Y50, 0))</f>
        <v>Johns, Mr 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3.9847999999999999</v>
      </c>
      <c r="C89">
        <f>C88/B89</f>
        <v>0.44539249146757681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Cobden, Mr H is 44.54% ahead of Johns, Mr A. </v>
      </c>
      <c r="H89" t="str">
        <f>INDEX(X2:X50, MATCH(B89, Y2:Y50, 0))</f>
        <v>Cobden, Mr H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64.153599999999997</v>
      </c>
      <c r="C90">
        <f>(B91-B90)+0.01</f>
        <v>7.6319999999999997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71.775599999999997</v>
      </c>
      <c r="C91">
        <f>(C90+0.01)/(B91+0.01)</f>
        <v>0.10645589087505014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Boy In A Bentley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0.34039999999999998</v>
      </c>
    </row>
    <row r="96" spans="1:19" hidden="1" outlineLevel="1">
      <c r="A96" t="s">
        <v>70</v>
      </c>
      <c r="B96">
        <f>INDEX(Sheet1!H:H, MATCH($A$51, Sheet1!$A:$A,0))</f>
        <v>0.2979</v>
      </c>
      <c r="C96" t="str">
        <f>IF(AND($B$94&gt;15,B96&gt;0.25),B55)</f>
        <v>Darling Maltaix (FR)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>Darling Maltaix (FR)</v>
      </c>
      <c r="G96" t="str">
        <f>INDEX(F96:F101,MATCH(1,E96:E101,0))</f>
        <v>Darling Maltaix (FR)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0.23400000000000001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0.25530000000000003</v>
      </c>
      <c r="C99" t="str">
        <f>IF(AND($B$94&gt;15,B99&gt;0.25),B59)</f>
        <v>Darling Maltaix (FR)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0.21279999999999999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0.31909999999999999</v>
      </c>
      <c r="C101" t="str">
        <f>IF(AND($B$94&gt;15,B101&gt;0.25),B60)</f>
        <v>Darling Maltaix (FR)</v>
      </c>
      <c r="D101">
        <f t="shared" si="22"/>
        <v>6</v>
      </c>
      <c r="E101">
        <f t="shared" si="23"/>
        <v>1</v>
      </c>
      <c r="F101" t="str">
        <f t="shared" si="24"/>
        <v>Darling Maltaix (FR)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7109375" bestFit="1" customWidth="1"/>
    <col min="2" max="4" width="19" bestFit="1" customWidth="1"/>
    <col min="5" max="5" width="12" bestFit="1" customWidth="1"/>
    <col min="6" max="6" width="13.28515625" bestFit="1" customWidth="1"/>
    <col min="7" max="7" width="97" bestFit="1" customWidth="1"/>
    <col min="8" max="8" width="19.5703125" bestFit="1" customWidth="1"/>
    <col min="9" max="9" width="10.140625" bestFit="1" customWidth="1"/>
    <col min="10" max="10" width="16.28515625" bestFit="1" customWidth="1"/>
    <col min="11" max="11" width="31.5703125" bestFit="1" customWidth="1"/>
    <col min="12" max="19" width="22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85546875" bestFit="1" customWidth="1"/>
    <col min="25" max="25" width="14.42578125" bestFit="1" customWidth="1"/>
    <col min="26" max="26" width="23.140625" bestFit="1" customWidth="1"/>
    <col min="27" max="27" width="15" bestFit="1" customWidth="1"/>
    <col min="28" max="28" width="20.42578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9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633</v>
      </c>
      <c r="B2" s="1">
        <v>0.59375</v>
      </c>
      <c r="C2" t="s">
        <v>224</v>
      </c>
      <c r="D2" t="s">
        <v>401</v>
      </c>
      <c r="F2">
        <v>6542</v>
      </c>
      <c r="G2" t="s">
        <v>284</v>
      </c>
      <c r="H2" t="s">
        <v>231</v>
      </c>
      <c r="I2" t="s">
        <v>5</v>
      </c>
      <c r="J2" t="s">
        <v>285</v>
      </c>
      <c r="K2" t="s">
        <v>632</v>
      </c>
      <c r="L2">
        <v>7</v>
      </c>
      <c r="M2">
        <v>93.942700000000002</v>
      </c>
      <c r="N2">
        <v>69.519499999999994</v>
      </c>
      <c r="O2">
        <v>28.5443</v>
      </c>
      <c r="P2">
        <v>11.517300000000001</v>
      </c>
      <c r="Q2">
        <v>6.5488999999999997</v>
      </c>
      <c r="R2">
        <v>6.4984000000000002</v>
      </c>
      <c r="S2">
        <v>1.8456999999999999</v>
      </c>
      <c r="T2">
        <v>1.3815</v>
      </c>
      <c r="U2">
        <v>1.1424000000000001</v>
      </c>
      <c r="V2">
        <v>0.69879999999999998</v>
      </c>
      <c r="W2">
        <v>6.5179</v>
      </c>
      <c r="X2" t="s">
        <v>634</v>
      </c>
      <c r="Y2">
        <v>0.53320000000000001</v>
      </c>
      <c r="Z2" t="s">
        <v>635</v>
      </c>
      <c r="AA2">
        <v>0.46839999999999998</v>
      </c>
      <c r="AB2" t="s">
        <v>636</v>
      </c>
      <c r="AC2">
        <v>1.0322</v>
      </c>
      <c r="AD2">
        <v>20.945</v>
      </c>
      <c r="AE2" s="23">
        <v>251.1361</v>
      </c>
      <c r="AF2">
        <v>5.5</v>
      </c>
      <c r="AG2">
        <v>101</v>
      </c>
    </row>
    <row r="3" spans="1:33">
      <c r="A3" t="s">
        <v>637</v>
      </c>
      <c r="B3" s="1">
        <v>0.59375</v>
      </c>
      <c r="C3" t="s">
        <v>224</v>
      </c>
      <c r="D3" t="s">
        <v>401</v>
      </c>
      <c r="F3">
        <v>6542</v>
      </c>
      <c r="G3" t="s">
        <v>284</v>
      </c>
      <c r="H3" t="s">
        <v>231</v>
      </c>
      <c r="I3" t="s">
        <v>5</v>
      </c>
      <c r="J3" t="s">
        <v>285</v>
      </c>
      <c r="K3" t="s">
        <v>632</v>
      </c>
      <c r="L3">
        <v>7</v>
      </c>
      <c r="M3">
        <v>93.9</v>
      </c>
      <c r="N3">
        <v>73.666399999999996</v>
      </c>
      <c r="O3">
        <v>18.5473</v>
      </c>
      <c r="P3">
        <v>7.4550000000000001</v>
      </c>
      <c r="Q3">
        <v>3.1324000000000001</v>
      </c>
      <c r="R3">
        <v>4.8139000000000003</v>
      </c>
      <c r="S3">
        <v>1.8774</v>
      </c>
      <c r="T3">
        <v>1.8153999999999999</v>
      </c>
      <c r="U3">
        <v>2.2593000000000001</v>
      </c>
      <c r="V3">
        <v>0.87309999999999999</v>
      </c>
      <c r="W3">
        <v>7.8216999999999999</v>
      </c>
      <c r="X3" t="s">
        <v>417</v>
      </c>
      <c r="Y3">
        <v>1.6588000000000001</v>
      </c>
      <c r="Z3" t="s">
        <v>270</v>
      </c>
      <c r="AA3">
        <v>0.4572</v>
      </c>
      <c r="AB3" t="s">
        <v>343</v>
      </c>
      <c r="AC3">
        <v>3.3626</v>
      </c>
      <c r="AD3">
        <v>19.825900000000001</v>
      </c>
      <c r="AE3">
        <v>241.46639999999999</v>
      </c>
      <c r="AF3">
        <v>4</v>
      </c>
      <c r="AG3">
        <v>83</v>
      </c>
    </row>
    <row r="4" spans="1:33">
      <c r="A4" t="s">
        <v>638</v>
      </c>
      <c r="B4" s="1">
        <v>0.59375</v>
      </c>
      <c r="C4" t="s">
        <v>224</v>
      </c>
      <c r="D4" t="s">
        <v>401</v>
      </c>
      <c r="F4">
        <v>6542</v>
      </c>
      <c r="G4" t="s">
        <v>284</v>
      </c>
      <c r="H4" t="s">
        <v>231</v>
      </c>
      <c r="I4" t="s">
        <v>5</v>
      </c>
      <c r="J4" t="s">
        <v>285</v>
      </c>
      <c r="K4" t="s">
        <v>632</v>
      </c>
      <c r="L4">
        <v>12</v>
      </c>
      <c r="M4">
        <v>57.079599999999999</v>
      </c>
      <c r="N4">
        <v>80</v>
      </c>
      <c r="O4">
        <v>22.07</v>
      </c>
      <c r="P4">
        <v>9.7582000000000004</v>
      </c>
      <c r="Q4">
        <v>4.9836</v>
      </c>
      <c r="R4">
        <v>7.2785000000000002</v>
      </c>
      <c r="S4">
        <v>3.4868000000000001</v>
      </c>
      <c r="T4">
        <v>2.4672999999999998</v>
      </c>
      <c r="U4">
        <v>1.7877000000000001</v>
      </c>
      <c r="V4">
        <v>0.96760000000000002</v>
      </c>
      <c r="W4">
        <v>12.1286</v>
      </c>
      <c r="X4" t="s">
        <v>299</v>
      </c>
      <c r="Y4">
        <v>3.3967999999999998</v>
      </c>
      <c r="Z4" t="s">
        <v>639</v>
      </c>
      <c r="AA4">
        <v>2.4213</v>
      </c>
      <c r="AB4" t="s">
        <v>640</v>
      </c>
      <c r="AC4">
        <v>0.28460000000000002</v>
      </c>
      <c r="AD4">
        <v>14.355499999999999</v>
      </c>
      <c r="AE4">
        <v>222.46610000000001</v>
      </c>
      <c r="AF4">
        <v>6.5</v>
      </c>
      <c r="AG4">
        <v>97</v>
      </c>
    </row>
    <row r="5" spans="1:33">
      <c r="A5" t="s">
        <v>641</v>
      </c>
      <c r="B5" s="1">
        <v>0.59375</v>
      </c>
      <c r="C5" t="s">
        <v>224</v>
      </c>
      <c r="D5" t="s">
        <v>401</v>
      </c>
      <c r="F5">
        <v>6542</v>
      </c>
      <c r="G5" t="s">
        <v>284</v>
      </c>
      <c r="H5" t="s">
        <v>231</v>
      </c>
      <c r="I5" t="s">
        <v>5</v>
      </c>
      <c r="J5" t="s">
        <v>285</v>
      </c>
      <c r="K5" t="s">
        <v>632</v>
      </c>
      <c r="L5">
        <v>7</v>
      </c>
      <c r="M5">
        <v>49.683700000000002</v>
      </c>
      <c r="N5">
        <v>79.599999999999994</v>
      </c>
      <c r="O5">
        <v>17.164100000000001</v>
      </c>
      <c r="P5">
        <v>7.9504999999999999</v>
      </c>
      <c r="Q5">
        <v>3.5594000000000001</v>
      </c>
      <c r="R5">
        <v>2.4224999999999999</v>
      </c>
      <c r="S5">
        <v>2.4232999999999998</v>
      </c>
      <c r="T5">
        <v>1.4202999999999999</v>
      </c>
      <c r="U5">
        <v>1.6427</v>
      </c>
      <c r="V5">
        <v>0.74319999999999997</v>
      </c>
      <c r="W5">
        <v>12.8629</v>
      </c>
      <c r="X5" t="s">
        <v>642</v>
      </c>
      <c r="Y5">
        <v>0.3649</v>
      </c>
      <c r="Z5" t="s">
        <v>535</v>
      </c>
      <c r="AA5">
        <v>0.4294</v>
      </c>
      <c r="AB5" t="s">
        <v>643</v>
      </c>
      <c r="AC5">
        <v>2.0173999999999999</v>
      </c>
      <c r="AD5">
        <v>14.849600000000001</v>
      </c>
      <c r="AE5">
        <v>197.13390000000001</v>
      </c>
      <c r="AF5">
        <v>12</v>
      </c>
      <c r="AG5">
        <v>94</v>
      </c>
    </row>
    <row r="6" spans="1:33">
      <c r="A6" t="s">
        <v>644</v>
      </c>
      <c r="B6" s="1">
        <v>0.59375</v>
      </c>
      <c r="C6" t="s">
        <v>224</v>
      </c>
      <c r="D6" t="s">
        <v>401</v>
      </c>
      <c r="F6">
        <v>6542</v>
      </c>
      <c r="G6" t="s">
        <v>284</v>
      </c>
      <c r="H6" t="s">
        <v>231</v>
      </c>
      <c r="I6" t="s">
        <v>5</v>
      </c>
      <c r="J6" t="s">
        <v>285</v>
      </c>
      <c r="K6" t="s">
        <v>632</v>
      </c>
      <c r="L6">
        <v>8</v>
      </c>
      <c r="M6">
        <v>92.534999999999997</v>
      </c>
      <c r="N6">
        <v>32.005400000000002</v>
      </c>
      <c r="O6">
        <v>26.277100000000001</v>
      </c>
      <c r="P6">
        <v>5.8833000000000002</v>
      </c>
      <c r="Q6">
        <v>5.9333999999999998</v>
      </c>
      <c r="R6">
        <v>3.9426999999999999</v>
      </c>
      <c r="S6">
        <v>0</v>
      </c>
      <c r="T6">
        <v>0</v>
      </c>
      <c r="U6">
        <v>0</v>
      </c>
      <c r="V6">
        <v>0</v>
      </c>
      <c r="W6">
        <v>9.8864000000000001</v>
      </c>
      <c r="X6" t="s">
        <v>317</v>
      </c>
      <c r="Y6">
        <v>1.8292999999999999</v>
      </c>
      <c r="Z6" t="s">
        <v>645</v>
      </c>
      <c r="AA6">
        <v>0.52969999999999995</v>
      </c>
      <c r="AB6" t="s">
        <v>475</v>
      </c>
      <c r="AC6">
        <v>2.7387000000000001</v>
      </c>
      <c r="AD6">
        <v>6.9832000000000001</v>
      </c>
      <c r="AE6">
        <v>196.8501</v>
      </c>
      <c r="AF6">
        <v>7</v>
      </c>
      <c r="AG6">
        <v>98</v>
      </c>
    </row>
    <row r="7" spans="1:33">
      <c r="A7" t="s">
        <v>646</v>
      </c>
      <c r="B7" s="1">
        <v>0.59375</v>
      </c>
      <c r="C7" t="s">
        <v>224</v>
      </c>
      <c r="D7" t="s">
        <v>401</v>
      </c>
      <c r="F7">
        <v>6542</v>
      </c>
      <c r="G7" t="s">
        <v>284</v>
      </c>
      <c r="H7" t="s">
        <v>231</v>
      </c>
      <c r="I7" t="s">
        <v>5</v>
      </c>
      <c r="J7" t="s">
        <v>285</v>
      </c>
      <c r="K7" t="s">
        <v>632</v>
      </c>
      <c r="L7">
        <v>6</v>
      </c>
      <c r="M7">
        <v>48.8033</v>
      </c>
      <c r="N7">
        <v>57.482199999999999</v>
      </c>
      <c r="O7">
        <v>19.933700000000002</v>
      </c>
      <c r="P7">
        <v>9.6813000000000002</v>
      </c>
      <c r="Q7">
        <v>7.2054999999999998</v>
      </c>
      <c r="R7">
        <v>4.5814000000000004</v>
      </c>
      <c r="S7">
        <v>2.6922999999999999</v>
      </c>
      <c r="T7">
        <v>1.8143</v>
      </c>
      <c r="U7">
        <v>1.8468</v>
      </c>
      <c r="V7">
        <v>2.1697000000000002</v>
      </c>
      <c r="W7">
        <v>18.914300000000001</v>
      </c>
      <c r="X7" t="s">
        <v>647</v>
      </c>
      <c r="Y7">
        <v>0.1176</v>
      </c>
      <c r="Z7" t="s">
        <v>648</v>
      </c>
      <c r="AA7">
        <v>0</v>
      </c>
      <c r="AB7" t="s">
        <v>649</v>
      </c>
      <c r="AC7">
        <v>0.74370000000000003</v>
      </c>
      <c r="AD7">
        <v>8.9103999999999992</v>
      </c>
      <c r="AE7">
        <v>184.8963</v>
      </c>
      <c r="AF7">
        <v>12</v>
      </c>
      <c r="AG7">
        <v>102</v>
      </c>
    </row>
    <row r="8" spans="1:33">
      <c r="A8" t="s">
        <v>650</v>
      </c>
      <c r="B8" s="1">
        <v>0.59375</v>
      </c>
      <c r="C8" t="s">
        <v>224</v>
      </c>
      <c r="D8" t="s">
        <v>401</v>
      </c>
      <c r="F8">
        <v>6542</v>
      </c>
      <c r="G8" t="s">
        <v>284</v>
      </c>
      <c r="H8" t="s">
        <v>231</v>
      </c>
      <c r="I8" t="s">
        <v>5</v>
      </c>
      <c r="J8" t="s">
        <v>285</v>
      </c>
      <c r="K8" t="s">
        <v>632</v>
      </c>
      <c r="L8">
        <v>10</v>
      </c>
      <c r="M8">
        <v>71.156800000000004</v>
      </c>
      <c r="N8">
        <v>50.103700000000003</v>
      </c>
      <c r="O8">
        <v>21.508500000000002</v>
      </c>
      <c r="P8">
        <v>5.7786</v>
      </c>
      <c r="Q8">
        <v>5.2092000000000001</v>
      </c>
      <c r="R8">
        <v>2.2307000000000001</v>
      </c>
      <c r="S8">
        <v>1.9095</v>
      </c>
      <c r="T8">
        <v>1.1427</v>
      </c>
      <c r="U8">
        <v>0.65690000000000004</v>
      </c>
      <c r="V8">
        <v>0.86650000000000005</v>
      </c>
      <c r="W8">
        <v>11.832100000000001</v>
      </c>
      <c r="X8" t="s">
        <v>651</v>
      </c>
      <c r="Y8">
        <v>0.83740000000000003</v>
      </c>
      <c r="Z8" t="s">
        <v>652</v>
      </c>
      <c r="AA8">
        <v>0.22239999999999999</v>
      </c>
      <c r="AB8" t="s">
        <v>551</v>
      </c>
      <c r="AC8">
        <v>0.59019999999999995</v>
      </c>
      <c r="AD8">
        <v>9.65</v>
      </c>
      <c r="AE8">
        <v>183.6953</v>
      </c>
      <c r="AF8">
        <v>8</v>
      </c>
      <c r="AG8">
        <v>77</v>
      </c>
    </row>
    <row r="9" spans="1:33">
      <c r="A9" t="s">
        <v>653</v>
      </c>
      <c r="B9" s="1">
        <v>0.59375</v>
      </c>
      <c r="C9" t="s">
        <v>224</v>
      </c>
      <c r="D9" t="s">
        <v>401</v>
      </c>
      <c r="F9">
        <v>6542</v>
      </c>
      <c r="G9" t="s">
        <v>284</v>
      </c>
      <c r="H9" t="s">
        <v>231</v>
      </c>
      <c r="I9" t="s">
        <v>5</v>
      </c>
      <c r="J9" t="s">
        <v>285</v>
      </c>
      <c r="K9" t="s">
        <v>632</v>
      </c>
      <c r="L9">
        <v>12</v>
      </c>
      <c r="M9">
        <v>57.692</v>
      </c>
      <c r="N9">
        <v>39.439500000000002</v>
      </c>
      <c r="O9">
        <v>19.4023</v>
      </c>
      <c r="P9">
        <v>7.3048999999999999</v>
      </c>
      <c r="Q9">
        <v>5.2239000000000004</v>
      </c>
      <c r="R9">
        <v>6.6231999999999998</v>
      </c>
      <c r="S9">
        <v>1.5093000000000001</v>
      </c>
      <c r="T9">
        <v>1.6918</v>
      </c>
      <c r="U9">
        <v>0.98619999999999997</v>
      </c>
      <c r="V9">
        <v>1.2754000000000001</v>
      </c>
      <c r="W9">
        <v>17.902100000000001</v>
      </c>
      <c r="X9" t="s">
        <v>295</v>
      </c>
      <c r="Y9">
        <v>1.4255</v>
      </c>
      <c r="Z9" t="s">
        <v>654</v>
      </c>
      <c r="AA9">
        <v>0.66679999999999995</v>
      </c>
      <c r="AB9" t="s">
        <v>655</v>
      </c>
      <c r="AC9">
        <v>1.3769</v>
      </c>
      <c r="AD9">
        <v>14.238799999999999</v>
      </c>
      <c r="AE9">
        <v>176.7585</v>
      </c>
      <c r="AF9">
        <v>16</v>
      </c>
      <c r="AG9">
        <v>86</v>
      </c>
    </row>
    <row r="10" spans="1:33">
      <c r="A10" t="s">
        <v>656</v>
      </c>
      <c r="B10" s="1">
        <v>0.59375</v>
      </c>
      <c r="C10" t="s">
        <v>224</v>
      </c>
      <c r="D10" t="s">
        <v>401</v>
      </c>
      <c r="F10">
        <v>6542</v>
      </c>
      <c r="G10" t="s">
        <v>284</v>
      </c>
      <c r="H10" t="s">
        <v>231</v>
      </c>
      <c r="I10" t="s">
        <v>5</v>
      </c>
      <c r="J10" t="s">
        <v>285</v>
      </c>
      <c r="K10" t="s">
        <v>632</v>
      </c>
      <c r="L10">
        <v>7</v>
      </c>
      <c r="M10">
        <v>48.668999999999997</v>
      </c>
      <c r="N10">
        <v>55.840600000000002</v>
      </c>
      <c r="O10">
        <v>21.401700000000002</v>
      </c>
      <c r="P10">
        <v>5.1909999999999998</v>
      </c>
      <c r="Q10">
        <v>5.6737000000000002</v>
      </c>
      <c r="R10">
        <v>4.1923000000000004</v>
      </c>
      <c r="S10">
        <v>2.7538</v>
      </c>
      <c r="T10">
        <v>1.8480000000000001</v>
      </c>
      <c r="U10">
        <v>1.7611000000000001</v>
      </c>
      <c r="V10">
        <v>1.3802000000000001</v>
      </c>
      <c r="W10">
        <v>10.29</v>
      </c>
      <c r="X10" t="s">
        <v>657</v>
      </c>
      <c r="Y10">
        <v>0.9204</v>
      </c>
      <c r="Z10" t="s">
        <v>658</v>
      </c>
      <c r="AA10">
        <v>0.1971</v>
      </c>
      <c r="AB10" t="s">
        <v>659</v>
      </c>
      <c r="AC10">
        <v>0.28129999999999999</v>
      </c>
      <c r="AD10">
        <v>13.184100000000001</v>
      </c>
      <c r="AE10">
        <v>173.58439999999999</v>
      </c>
      <c r="AF10">
        <v>14</v>
      </c>
      <c r="AG10">
        <v>81</v>
      </c>
    </row>
    <row r="11" spans="1:33">
      <c r="A11" t="s">
        <v>660</v>
      </c>
      <c r="B11" s="1">
        <v>0.59375</v>
      </c>
      <c r="C11" t="s">
        <v>224</v>
      </c>
      <c r="D11" t="s">
        <v>401</v>
      </c>
      <c r="F11">
        <v>6542</v>
      </c>
      <c r="G11" t="s">
        <v>284</v>
      </c>
      <c r="H11" t="s">
        <v>231</v>
      </c>
      <c r="I11" t="s">
        <v>5</v>
      </c>
      <c r="J11" t="s">
        <v>285</v>
      </c>
      <c r="K11" t="s">
        <v>632</v>
      </c>
      <c r="L11">
        <v>6</v>
      </c>
      <c r="M11">
        <v>56.9681</v>
      </c>
      <c r="N11">
        <v>43.601999999999997</v>
      </c>
      <c r="O11">
        <v>17.7072</v>
      </c>
      <c r="P11">
        <v>4.5998000000000001</v>
      </c>
      <c r="Q11">
        <v>2.6956000000000002</v>
      </c>
      <c r="R11">
        <v>3.1183999999999998</v>
      </c>
      <c r="S11">
        <v>0</v>
      </c>
      <c r="T11">
        <v>0</v>
      </c>
      <c r="U11">
        <v>0</v>
      </c>
      <c r="V11">
        <v>0</v>
      </c>
      <c r="W11">
        <v>11.76</v>
      </c>
      <c r="X11" t="s">
        <v>661</v>
      </c>
      <c r="Y11">
        <v>2.8199999999999999E-2</v>
      </c>
      <c r="Z11" t="s">
        <v>662</v>
      </c>
      <c r="AA11">
        <v>0.33329999999999999</v>
      </c>
      <c r="AB11" t="s">
        <v>663</v>
      </c>
      <c r="AC11">
        <v>2.8875999999999999</v>
      </c>
      <c r="AD11">
        <v>6.5</v>
      </c>
      <c r="AE11">
        <v>156.25649999999999</v>
      </c>
      <c r="AF11">
        <v>25</v>
      </c>
      <c r="AG11">
        <v>88</v>
      </c>
    </row>
    <row r="12" spans="1:33">
      <c r="A12" t="s">
        <v>664</v>
      </c>
      <c r="B12" s="1">
        <v>0.59375</v>
      </c>
      <c r="C12" t="s">
        <v>224</v>
      </c>
      <c r="D12" t="s">
        <v>401</v>
      </c>
      <c r="F12">
        <v>6542</v>
      </c>
      <c r="G12" t="s">
        <v>284</v>
      </c>
      <c r="H12" t="s">
        <v>231</v>
      </c>
      <c r="I12" t="s">
        <v>5</v>
      </c>
      <c r="J12" t="s">
        <v>285</v>
      </c>
      <c r="K12" t="s">
        <v>632</v>
      </c>
      <c r="L12">
        <v>9</v>
      </c>
      <c r="M12">
        <v>52.223100000000002</v>
      </c>
      <c r="N12">
        <v>44.861800000000002</v>
      </c>
      <c r="O12">
        <v>22.296800000000001</v>
      </c>
      <c r="P12">
        <v>7.3769</v>
      </c>
      <c r="Q12">
        <v>4.3867000000000003</v>
      </c>
      <c r="R12">
        <v>3.2244000000000002</v>
      </c>
      <c r="S12">
        <v>2.5004</v>
      </c>
      <c r="T12">
        <v>1.3053999999999999</v>
      </c>
      <c r="U12">
        <v>0.60899999999999999</v>
      </c>
      <c r="V12">
        <v>0</v>
      </c>
      <c r="W12">
        <v>6.4132999999999996</v>
      </c>
      <c r="X12" t="s">
        <v>665</v>
      </c>
      <c r="Y12">
        <v>1.4376</v>
      </c>
      <c r="Z12" t="s">
        <v>254</v>
      </c>
      <c r="AA12">
        <v>0.25019999999999998</v>
      </c>
      <c r="AB12" t="s">
        <v>459</v>
      </c>
      <c r="AC12">
        <v>1.1558999999999999</v>
      </c>
      <c r="AD12">
        <v>6</v>
      </c>
      <c r="AE12">
        <v>155.2176</v>
      </c>
      <c r="AF12">
        <v>20</v>
      </c>
      <c r="AG12">
        <v>83</v>
      </c>
    </row>
    <row r="13" spans="1:33">
      <c r="A13" t="s">
        <v>666</v>
      </c>
      <c r="B13" s="1">
        <v>0.59375</v>
      </c>
      <c r="C13" t="s">
        <v>224</v>
      </c>
      <c r="D13" t="s">
        <v>401</v>
      </c>
      <c r="F13">
        <v>6542</v>
      </c>
      <c r="G13" t="s">
        <v>284</v>
      </c>
      <c r="H13" t="s">
        <v>231</v>
      </c>
      <c r="I13" t="s">
        <v>5</v>
      </c>
      <c r="J13" t="s">
        <v>285</v>
      </c>
      <c r="K13" t="s">
        <v>632</v>
      </c>
      <c r="L13">
        <v>8</v>
      </c>
      <c r="M13">
        <v>46.139600000000002</v>
      </c>
      <c r="N13">
        <v>39.474200000000003</v>
      </c>
      <c r="O13">
        <v>19.3644</v>
      </c>
      <c r="P13">
        <v>6.6942000000000004</v>
      </c>
      <c r="Q13">
        <v>4.4707999999999997</v>
      </c>
      <c r="R13">
        <v>3.1555</v>
      </c>
      <c r="S13">
        <v>2.5901999999999998</v>
      </c>
      <c r="T13">
        <v>1.9766999999999999</v>
      </c>
      <c r="U13">
        <v>1.6777</v>
      </c>
      <c r="V13">
        <v>1.9623999999999999</v>
      </c>
      <c r="W13">
        <v>16.1707</v>
      </c>
      <c r="X13" t="s">
        <v>667</v>
      </c>
      <c r="Y13">
        <v>2.1793999999999998</v>
      </c>
      <c r="Z13" t="s">
        <v>668</v>
      </c>
      <c r="AA13">
        <v>0.32679999999999998</v>
      </c>
      <c r="AB13" t="s">
        <v>255</v>
      </c>
      <c r="AC13">
        <v>2.1642000000000001</v>
      </c>
      <c r="AD13">
        <v>5.6283000000000003</v>
      </c>
      <c r="AE13">
        <v>153.97489999999999</v>
      </c>
      <c r="AF13">
        <v>12</v>
      </c>
      <c r="AG13">
        <v>102</v>
      </c>
    </row>
    <row r="14" spans="1:33">
      <c r="A14" t="s">
        <v>669</v>
      </c>
      <c r="B14" s="1">
        <v>0.59375</v>
      </c>
      <c r="C14" t="s">
        <v>224</v>
      </c>
      <c r="D14" t="s">
        <v>401</v>
      </c>
      <c r="F14">
        <v>6542</v>
      </c>
      <c r="G14" t="s">
        <v>284</v>
      </c>
      <c r="H14" t="s">
        <v>231</v>
      </c>
      <c r="I14" t="s">
        <v>5</v>
      </c>
      <c r="J14" t="s">
        <v>285</v>
      </c>
      <c r="K14" t="s">
        <v>632</v>
      </c>
      <c r="L14">
        <v>9</v>
      </c>
      <c r="M14">
        <v>40.578499999999998</v>
      </c>
      <c r="N14">
        <v>45.822800000000001</v>
      </c>
      <c r="O14">
        <v>18.133199999999999</v>
      </c>
      <c r="P14">
        <v>14.002800000000001</v>
      </c>
      <c r="Q14">
        <v>3.9607000000000001</v>
      </c>
      <c r="R14">
        <v>1.603</v>
      </c>
      <c r="S14">
        <v>1.4079999999999999</v>
      </c>
      <c r="T14">
        <v>0</v>
      </c>
      <c r="U14">
        <v>0</v>
      </c>
      <c r="V14">
        <v>0</v>
      </c>
      <c r="W14">
        <v>7.2291999999999996</v>
      </c>
      <c r="X14" t="s">
        <v>670</v>
      </c>
      <c r="Y14">
        <v>1.6420999999999999</v>
      </c>
      <c r="Z14" t="s">
        <v>671</v>
      </c>
      <c r="AA14">
        <v>0.72240000000000004</v>
      </c>
      <c r="AB14" t="s">
        <v>672</v>
      </c>
      <c r="AC14">
        <v>0.43869999999999998</v>
      </c>
      <c r="AD14">
        <v>11.9895</v>
      </c>
      <c r="AE14">
        <v>151.64060000000001</v>
      </c>
      <c r="AF14">
        <v>14</v>
      </c>
      <c r="AG14">
        <v>97</v>
      </c>
    </row>
    <row r="15" spans="1:33">
      <c r="A15" t="s">
        <v>673</v>
      </c>
      <c r="B15" s="1">
        <v>0.59375</v>
      </c>
      <c r="C15" t="s">
        <v>224</v>
      </c>
      <c r="D15" t="s">
        <v>401</v>
      </c>
      <c r="F15">
        <v>6542</v>
      </c>
      <c r="G15" t="s">
        <v>284</v>
      </c>
      <c r="H15" t="s">
        <v>231</v>
      </c>
      <c r="I15" t="s">
        <v>5</v>
      </c>
      <c r="J15" t="s">
        <v>285</v>
      </c>
      <c r="K15" t="s">
        <v>632</v>
      </c>
      <c r="L15">
        <v>6</v>
      </c>
      <c r="M15">
        <v>57.294499999999999</v>
      </c>
      <c r="N15">
        <v>33.063800000000001</v>
      </c>
      <c r="O15">
        <v>21.1678</v>
      </c>
      <c r="P15">
        <v>5.48</v>
      </c>
      <c r="Q15">
        <v>7.4238</v>
      </c>
      <c r="R15">
        <v>3.5579000000000001</v>
      </c>
      <c r="S15">
        <v>1.9128000000000001</v>
      </c>
      <c r="T15">
        <v>1.0913999999999999</v>
      </c>
      <c r="U15">
        <v>1.1176999999999999</v>
      </c>
      <c r="V15">
        <v>1.0116000000000001</v>
      </c>
      <c r="W15">
        <v>9.5943000000000005</v>
      </c>
      <c r="X15" t="s">
        <v>309</v>
      </c>
      <c r="Y15">
        <v>2.1488</v>
      </c>
      <c r="Z15" t="s">
        <v>310</v>
      </c>
      <c r="AA15">
        <v>0.14280000000000001</v>
      </c>
      <c r="AB15" t="s">
        <v>674</v>
      </c>
      <c r="AC15">
        <v>1.2607999999999999</v>
      </c>
      <c r="AD15">
        <v>2.2999999999999998</v>
      </c>
      <c r="AE15">
        <v>148.56800000000001</v>
      </c>
      <c r="AF15">
        <v>20</v>
      </c>
      <c r="AG15">
        <v>95</v>
      </c>
    </row>
    <row r="16" spans="1:33">
      <c r="A16" t="s">
        <v>675</v>
      </c>
      <c r="B16" s="1">
        <v>0.59375</v>
      </c>
      <c r="C16" t="s">
        <v>224</v>
      </c>
      <c r="D16" t="s">
        <v>401</v>
      </c>
      <c r="F16">
        <v>6542</v>
      </c>
      <c r="G16" t="s">
        <v>284</v>
      </c>
      <c r="H16" t="s">
        <v>231</v>
      </c>
      <c r="I16" t="s">
        <v>5</v>
      </c>
      <c r="J16" t="s">
        <v>285</v>
      </c>
      <c r="K16" t="s">
        <v>632</v>
      </c>
      <c r="L16">
        <v>10</v>
      </c>
      <c r="M16">
        <v>35.53</v>
      </c>
      <c r="N16">
        <v>33.909999999999997</v>
      </c>
      <c r="O16">
        <v>19.066400000000002</v>
      </c>
      <c r="P16">
        <v>5.7838000000000003</v>
      </c>
      <c r="Q16">
        <v>4.7137000000000002</v>
      </c>
      <c r="R16">
        <v>3.0836000000000001</v>
      </c>
      <c r="S16">
        <v>2.6377000000000002</v>
      </c>
      <c r="T16">
        <v>1.9179999999999999</v>
      </c>
      <c r="U16">
        <v>0.8861</v>
      </c>
      <c r="V16">
        <v>0.96889999999999998</v>
      </c>
      <c r="W16">
        <v>7.7016999999999998</v>
      </c>
      <c r="X16" t="s">
        <v>676</v>
      </c>
      <c r="Y16">
        <v>0.31879999999999997</v>
      </c>
      <c r="Z16" t="s">
        <v>677</v>
      </c>
      <c r="AA16">
        <v>0.23280000000000001</v>
      </c>
      <c r="AB16" t="s">
        <v>678</v>
      </c>
      <c r="AC16">
        <v>0</v>
      </c>
      <c r="AD16">
        <v>11.6092</v>
      </c>
      <c r="AE16">
        <v>128.3605</v>
      </c>
      <c r="AF16">
        <v>20</v>
      </c>
      <c r="AG16">
        <v>72</v>
      </c>
    </row>
    <row r="17" spans="1:33">
      <c r="A17" t="s">
        <v>679</v>
      </c>
      <c r="B17" s="1">
        <v>0.59375</v>
      </c>
      <c r="C17" t="s">
        <v>224</v>
      </c>
      <c r="D17" t="s">
        <v>401</v>
      </c>
      <c r="F17">
        <v>6542</v>
      </c>
      <c r="G17" t="s">
        <v>284</v>
      </c>
      <c r="H17" t="s">
        <v>231</v>
      </c>
      <c r="I17" t="s">
        <v>5</v>
      </c>
      <c r="J17" t="s">
        <v>285</v>
      </c>
      <c r="K17" t="s">
        <v>632</v>
      </c>
      <c r="L17">
        <v>8</v>
      </c>
      <c r="M17">
        <v>37.122</v>
      </c>
      <c r="N17">
        <v>23.725000000000001</v>
      </c>
      <c r="O17">
        <v>11.863300000000001</v>
      </c>
      <c r="P17">
        <v>4.6906999999999996</v>
      </c>
      <c r="Q17">
        <v>3.4495</v>
      </c>
      <c r="R17">
        <v>2.6052</v>
      </c>
      <c r="S17">
        <v>1.8664000000000001</v>
      </c>
      <c r="T17">
        <v>0</v>
      </c>
      <c r="U17">
        <v>0</v>
      </c>
      <c r="V17">
        <v>0</v>
      </c>
      <c r="W17">
        <v>5.2679</v>
      </c>
      <c r="X17" t="s">
        <v>313</v>
      </c>
      <c r="Y17">
        <v>2.0825999999999998</v>
      </c>
      <c r="Z17" t="s">
        <v>680</v>
      </c>
      <c r="AA17">
        <v>0</v>
      </c>
      <c r="AB17" t="s">
        <v>255</v>
      </c>
      <c r="AC17">
        <v>2.1642000000000001</v>
      </c>
      <c r="AD17">
        <v>4.8</v>
      </c>
      <c r="AE17">
        <v>102.54089999999999</v>
      </c>
      <c r="AF17">
        <v>20</v>
      </c>
      <c r="AG17">
        <v>82</v>
      </c>
    </row>
    <row r="51" spans="1:33" hidden="1" outlineLevel="1">
      <c r="A51" t="str">
        <f>C2</f>
        <v>Galway</v>
      </c>
      <c r="B51">
        <f>B2</f>
        <v>0.59375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Se Mo Laoch (IRE)</v>
      </c>
      <c r="L52" t="str">
        <f t="shared" si="0"/>
        <v>Ballyfinboy (IRE)</v>
      </c>
      <c r="M52" t="str">
        <f t="shared" si="0"/>
        <v>Se Mo Laoch (IRE)</v>
      </c>
      <c r="N52" t="str">
        <f t="shared" ref="N52:N91" si="1">INDEX($A$2:$A$20,(MATCH(LARGE(W$2:W$20,$J52),W$2:W$20,0)))</f>
        <v>Holly Flight (FR)</v>
      </c>
      <c r="O52" t="str">
        <f t="shared" ref="O52:O91" si="2">INDEX($A$2:$A$20,(MATCH(LARGE(AA$2:AA$20,$J52),AA$2:AA$20,0)))</f>
        <v>Ballyfinboy (IRE)</v>
      </c>
      <c r="P52" t="str">
        <f t="shared" ref="P52:P91" si="3">INDEX($A$2:$A$20,(MATCH(LARGE(Y$2:Y$20,$J52),Y$2:Y$20,0)))</f>
        <v>Ballyfinboy (IRE)</v>
      </c>
      <c r="Q52" t="str">
        <f t="shared" ref="Q52:Q91" si="4">INDEX($A$2:$A$20,(MATCH(LARGE(Y$2:Y$20,$J52),Y$2:Y$20,0)))</f>
        <v>Ballyfinboy (IRE)</v>
      </c>
      <c r="R52" t="str">
        <f t="shared" ref="R52:R91" si="5">INDEX($A$2:$A$20,(MATCH(LARGE(AD$2:AD$20,$J52),AD$2:AD$20,0)))</f>
        <v>Se Mo Laoch (IRE)</v>
      </c>
      <c r="S52" t="str">
        <f t="shared" ref="S52:S80" si="6">A2</f>
        <v>Se Mo Laoch (IRE)</v>
      </c>
      <c r="V52">
        <f t="shared" ref="V52:V80" si="7">SUM(Y52:AF52)</f>
        <v>88</v>
      </c>
      <c r="W52">
        <f t="shared" ref="W52:W80" si="8">V52-AG2</f>
        <v>-13</v>
      </c>
      <c r="X52">
        <f t="shared" ref="X52:X60" si="9">IF(ISNA(W52),"",W52)</f>
        <v>-13</v>
      </c>
      <c r="Y52">
        <f t="shared" ref="Y52:AA80" si="10">(($H$63+1)-(RANK(M2,M$2:M$30)))</f>
        <v>16</v>
      </c>
      <c r="Z52">
        <f t="shared" si="10"/>
        <v>13</v>
      </c>
      <c r="AA52">
        <f t="shared" si="10"/>
        <v>16</v>
      </c>
      <c r="AB52">
        <f t="shared" ref="AB52:AB80" si="11">(($H$63+1)-(RANK(W2,W$2:W$30)))</f>
        <v>3</v>
      </c>
      <c r="AC52">
        <f t="shared" ref="AC52:AC80" si="12">(($H$63+1)-(RANK(Y2,Y$2:Y$30)))</f>
        <v>5</v>
      </c>
      <c r="AD52">
        <f t="shared" ref="AD52:AD80" si="13">(($H$63+1)-(RANK(AA2,AA$2:AA$30)))</f>
        <v>12</v>
      </c>
      <c r="AE52">
        <f t="shared" ref="AE52:AF80" si="14">(($H$63+1)-(RANK(AC2,AC$2:AC$30)))</f>
        <v>7</v>
      </c>
      <c r="AF52">
        <f t="shared" si="14"/>
        <v>16</v>
      </c>
      <c r="AG52" t="str">
        <f>INDEX(S52:S92, MATCH(LARGE(X52:X92, 1),X52:X92, 0))</f>
        <v>Shanklys Dawn (IRE)</v>
      </c>
    </row>
    <row r="53" spans="1:33" hidden="1" outlineLevel="1">
      <c r="A53" t="s">
        <v>43</v>
      </c>
      <c r="B53" t="str">
        <f>A2</f>
        <v>Se Mo Laoch (IRE)</v>
      </c>
      <c r="C53">
        <f>AE2</f>
        <v>251.1361</v>
      </c>
      <c r="D53">
        <f>AG2</f>
        <v>101</v>
      </c>
      <c r="E53">
        <f>C53-D53</f>
        <v>150.1361</v>
      </c>
      <c r="F53">
        <f>SUMIF(B53:B61, B53, G53:G61)</f>
        <v>9.2388768602614968E-2</v>
      </c>
      <c r="G53">
        <f>(1/C53)*(C53-C54)</f>
        <v>3.8503823225733001E-2</v>
      </c>
      <c r="H53">
        <f>AF2</f>
        <v>5.5</v>
      </c>
      <c r="J53">
        <v>2</v>
      </c>
      <c r="K53" t="str">
        <f t="shared" si="0"/>
        <v>Shanklys Dawn (IRE)</v>
      </c>
      <c r="L53" t="str">
        <f t="shared" si="0"/>
        <v>Select Opportunity (IRE)</v>
      </c>
      <c r="M53" t="str">
        <f t="shared" si="0"/>
        <v>Gunfire Reef (IRE)</v>
      </c>
      <c r="N53" t="str">
        <f t="shared" si="1"/>
        <v>Better B Quick (IRE)</v>
      </c>
      <c r="O53" t="str">
        <f t="shared" si="2"/>
        <v>Ringrone Castle (IRE)</v>
      </c>
      <c r="P53" t="str">
        <f t="shared" si="3"/>
        <v>Danali (IRE)</v>
      </c>
      <c r="Q53" t="str">
        <f t="shared" si="4"/>
        <v>Danali (IRE)</v>
      </c>
      <c r="R53" t="str">
        <f t="shared" si="5"/>
        <v>Shanklys Dawn (IRE)</v>
      </c>
      <c r="S53" t="str">
        <f t="shared" si="6"/>
        <v>Shanklys Dawn (IRE)</v>
      </c>
      <c r="V53">
        <f t="shared" si="7"/>
        <v>93</v>
      </c>
      <c r="W53">
        <f t="shared" si="8"/>
        <v>10</v>
      </c>
      <c r="X53">
        <f t="shared" si="9"/>
        <v>10</v>
      </c>
      <c r="Y53">
        <f t="shared" si="10"/>
        <v>15</v>
      </c>
      <c r="Z53">
        <f t="shared" si="10"/>
        <v>14</v>
      </c>
      <c r="AA53">
        <f t="shared" si="10"/>
        <v>5</v>
      </c>
      <c r="AB53">
        <f t="shared" si="11"/>
        <v>6</v>
      </c>
      <c r="AC53">
        <f t="shared" si="12"/>
        <v>11</v>
      </c>
      <c r="AD53">
        <f t="shared" si="13"/>
        <v>11</v>
      </c>
      <c r="AE53">
        <f t="shared" si="14"/>
        <v>16</v>
      </c>
      <c r="AF53">
        <f t="shared" si="14"/>
        <v>15</v>
      </c>
    </row>
    <row r="54" spans="1:33" hidden="1" outlineLevel="1">
      <c r="A54" t="s">
        <v>44</v>
      </c>
      <c r="B54" t="str">
        <f>A3</f>
        <v>Shanklys Dawn (IRE)</v>
      </c>
      <c r="C54">
        <f>AE3</f>
        <v>241.46639999999999</v>
      </c>
      <c r="D54">
        <f>AG3</f>
        <v>83</v>
      </c>
      <c r="E54">
        <f t="shared" ref="E54:E55" si="15">C54-D54</f>
        <v>158.46639999999999</v>
      </c>
      <c r="F54">
        <f ca="1">SUMIF(B53:B64, B54, G53:G61)</f>
        <v>0.14125973948730153</v>
      </c>
      <c r="H54">
        <f>AF3</f>
        <v>4</v>
      </c>
      <c r="J54">
        <v>3</v>
      </c>
      <c r="K54" t="str">
        <f t="shared" si="0"/>
        <v>Gunfire Reef (IRE)</v>
      </c>
      <c r="L54" t="str">
        <f t="shared" si="0"/>
        <v>Shanklys Dawn (IRE)</v>
      </c>
      <c r="M54" t="str">
        <f t="shared" si="0"/>
        <v>Redwood Castle (IRE)</v>
      </c>
      <c r="N54" t="str">
        <f t="shared" si="1"/>
        <v>Danali (IRE)</v>
      </c>
      <c r="O54" t="str">
        <f t="shared" si="2"/>
        <v>Better B Quick (IRE)</v>
      </c>
      <c r="P54" t="str">
        <f t="shared" si="3"/>
        <v>Dawn Light Cave (IRE)</v>
      </c>
      <c r="Q54" t="str">
        <f t="shared" si="4"/>
        <v>Dawn Light Cave (IRE)</v>
      </c>
      <c r="R54" t="str">
        <f t="shared" si="5"/>
        <v>Select Opportunity (IRE)</v>
      </c>
      <c r="S54" t="str">
        <f t="shared" si="6"/>
        <v>Ballyfinboy (IRE)</v>
      </c>
      <c r="V54">
        <f t="shared" si="7"/>
        <v>99</v>
      </c>
      <c r="W54">
        <f t="shared" si="8"/>
        <v>2</v>
      </c>
      <c r="X54">
        <f t="shared" si="9"/>
        <v>2</v>
      </c>
      <c r="Y54">
        <f t="shared" si="10"/>
        <v>10</v>
      </c>
      <c r="Z54">
        <f t="shared" si="10"/>
        <v>16</v>
      </c>
      <c r="AA54">
        <f t="shared" si="10"/>
        <v>13</v>
      </c>
      <c r="AB54">
        <f t="shared" si="11"/>
        <v>12</v>
      </c>
      <c r="AC54">
        <f t="shared" si="12"/>
        <v>16</v>
      </c>
      <c r="AD54">
        <f t="shared" si="13"/>
        <v>16</v>
      </c>
      <c r="AE54">
        <f t="shared" si="14"/>
        <v>3</v>
      </c>
      <c r="AF54">
        <f t="shared" si="14"/>
        <v>13</v>
      </c>
    </row>
    <row r="55" spans="1:33" hidden="1" outlineLevel="1">
      <c r="A55" t="s">
        <v>45</v>
      </c>
      <c r="B55" t="str">
        <f>A4</f>
        <v>Ballyfinboy (IRE)</v>
      </c>
      <c r="C55">
        <f>AE4</f>
        <v>222.46610000000001</v>
      </c>
      <c r="D55">
        <f>AG4</f>
        <v>97</v>
      </c>
      <c r="E55">
        <f t="shared" si="15"/>
        <v>125.46610000000001</v>
      </c>
      <c r="F55">
        <f ca="1">SUMIF(B53:B64, B55, G53:G61)</f>
        <v>1.060044012649628</v>
      </c>
      <c r="H55">
        <f>AF4</f>
        <v>6.5</v>
      </c>
      <c r="J55">
        <v>4</v>
      </c>
      <c r="K55" t="str">
        <f t="shared" si="0"/>
        <v>Jamesmicheal (IRE)</v>
      </c>
      <c r="L55" t="str">
        <f t="shared" si="0"/>
        <v>Se Mo Laoch (IRE)</v>
      </c>
      <c r="M55" t="str">
        <f t="shared" si="0"/>
        <v>Ballyfinboy (IRE)</v>
      </c>
      <c r="N55" t="str">
        <f t="shared" si="1"/>
        <v>Select Opportunity (IRE)</v>
      </c>
      <c r="O55" t="str">
        <f t="shared" si="2"/>
        <v>Gunfire Reef (IRE)</v>
      </c>
      <c r="P55" t="str">
        <f t="shared" si="3"/>
        <v>Esthers Present (IRE)</v>
      </c>
      <c r="Q55" t="str">
        <f t="shared" si="4"/>
        <v>Esthers Present (IRE)</v>
      </c>
      <c r="R55" t="str">
        <f t="shared" si="5"/>
        <v>Ballyfinboy (IRE)</v>
      </c>
      <c r="S55" t="str">
        <f t="shared" si="6"/>
        <v>Select Opportunity (IRE)</v>
      </c>
      <c r="V55">
        <f t="shared" si="7"/>
        <v>76</v>
      </c>
      <c r="W55">
        <f t="shared" si="8"/>
        <v>-18</v>
      </c>
      <c r="X55">
        <f t="shared" si="9"/>
        <v>-18</v>
      </c>
      <c r="Y55">
        <f t="shared" si="10"/>
        <v>7</v>
      </c>
      <c r="Z55">
        <f t="shared" si="10"/>
        <v>15</v>
      </c>
      <c r="AA55">
        <f t="shared" si="10"/>
        <v>2</v>
      </c>
      <c r="AB55">
        <f t="shared" si="11"/>
        <v>13</v>
      </c>
      <c r="AC55">
        <f t="shared" si="12"/>
        <v>4</v>
      </c>
      <c r="AD55">
        <f t="shared" si="13"/>
        <v>10</v>
      </c>
      <c r="AE55">
        <f t="shared" si="14"/>
        <v>11</v>
      </c>
      <c r="AF55">
        <f t="shared" si="14"/>
        <v>14</v>
      </c>
    </row>
    <row r="56" spans="1:33" hidden="1" outlineLevel="1">
      <c r="A56" t="s">
        <v>46</v>
      </c>
      <c r="B56" t="str">
        <f>INDEX(A$2:A$20,MATCH(C56,M$2:M$20,0))</f>
        <v>Se Mo Laoch (IRE)</v>
      </c>
      <c r="C56">
        <f>LARGE(M$2:M$20, D56)</f>
        <v>93.942700000000002</v>
      </c>
      <c r="D56">
        <v>1</v>
      </c>
      <c r="E56">
        <f>LARGE(M$2:M$20, F56)</f>
        <v>93.9</v>
      </c>
      <c r="F56">
        <v>2</v>
      </c>
      <c r="G56">
        <f t="shared" ref="G56:G61" si="16">IF(C56&gt;0, (1/C56)*(C56-E56), 0.1)</f>
        <v>4.5453239048905781E-4</v>
      </c>
      <c r="H56">
        <f t="shared" ref="H56:H61" si="17">INDEX(AF$2:AF$20,MATCH(B56,A$2:A$20,0))</f>
        <v>5.5</v>
      </c>
      <c r="J56">
        <v>5</v>
      </c>
      <c r="K56" t="str">
        <f t="shared" si="0"/>
        <v>Better B Quick (IRE)</v>
      </c>
      <c r="L56" t="str">
        <f t="shared" si="0"/>
        <v>Holly Flight (FR)</v>
      </c>
      <c r="M56" t="str">
        <f t="shared" si="0"/>
        <v>Jamesmicheal (IRE)</v>
      </c>
      <c r="N56" t="str">
        <f t="shared" si="1"/>
        <v>Ballyfinboy (IRE)</v>
      </c>
      <c r="O56" t="str">
        <f t="shared" si="2"/>
        <v>Se Mo Laoch (IRE)</v>
      </c>
      <c r="P56" t="str">
        <f t="shared" si="3"/>
        <v>Gunfire Reef (IRE)</v>
      </c>
      <c r="Q56" t="str">
        <f t="shared" si="4"/>
        <v>Gunfire Reef (IRE)</v>
      </c>
      <c r="R56" t="str">
        <f t="shared" si="5"/>
        <v>Better B Quick (IRE)</v>
      </c>
      <c r="S56" t="str">
        <f t="shared" si="6"/>
        <v>Gunfire Reef (IRE)</v>
      </c>
      <c r="V56">
        <f t="shared" si="7"/>
        <v>84</v>
      </c>
      <c r="W56">
        <f t="shared" si="8"/>
        <v>-14</v>
      </c>
      <c r="X56">
        <f t="shared" si="9"/>
        <v>-14</v>
      </c>
      <c r="Y56">
        <f t="shared" si="10"/>
        <v>14</v>
      </c>
      <c r="Z56">
        <f t="shared" si="10"/>
        <v>2</v>
      </c>
      <c r="AA56">
        <f t="shared" si="10"/>
        <v>15</v>
      </c>
      <c r="AB56">
        <f t="shared" si="11"/>
        <v>8</v>
      </c>
      <c r="AC56">
        <f t="shared" si="12"/>
        <v>12</v>
      </c>
      <c r="AD56">
        <f t="shared" si="13"/>
        <v>13</v>
      </c>
      <c r="AE56">
        <f t="shared" si="14"/>
        <v>14</v>
      </c>
      <c r="AF56">
        <f t="shared" si="14"/>
        <v>6</v>
      </c>
    </row>
    <row r="57" spans="1:33" hidden="1" outlineLevel="1">
      <c r="A57" t="s">
        <v>25</v>
      </c>
      <c r="B57" t="str">
        <f>INDEX(A$2:A$20,MATCH(C57,W$2:W$20,0))</f>
        <v>Holly Flight (FR)</v>
      </c>
      <c r="C57">
        <f>LARGE(W$2:W$20, D57)</f>
        <v>18.914300000000001</v>
      </c>
      <c r="D57">
        <v>1</v>
      </c>
      <c r="E57">
        <f>LARGE(W$2:W$20, F57)</f>
        <v>17.902100000000001</v>
      </c>
      <c r="F57">
        <v>2</v>
      </c>
      <c r="G57">
        <f t="shared" si="16"/>
        <v>5.3515065320947644E-2</v>
      </c>
      <c r="H57">
        <f t="shared" si="17"/>
        <v>12</v>
      </c>
      <c r="J57">
        <v>6</v>
      </c>
      <c r="K57" t="str">
        <f t="shared" si="0"/>
        <v>Dawn Light Cave (IRE)</v>
      </c>
      <c r="L57" t="str">
        <f t="shared" si="0"/>
        <v>Rock On Barney (IRE)</v>
      </c>
      <c r="M57" t="str">
        <f t="shared" si="0"/>
        <v>Rock On Barney (IRE)</v>
      </c>
      <c r="N57" t="str">
        <f t="shared" si="1"/>
        <v>Jamesmicheal (IRE)</v>
      </c>
      <c r="O57" t="str">
        <f t="shared" si="2"/>
        <v>Shanklys Dawn (IRE)</v>
      </c>
      <c r="P57" t="str">
        <f t="shared" si="3"/>
        <v>Shanklys Dawn (IRE)</v>
      </c>
      <c r="Q57" t="str">
        <f t="shared" si="4"/>
        <v>Shanklys Dawn (IRE)</v>
      </c>
      <c r="R57" t="str">
        <f t="shared" si="5"/>
        <v>Rock On Barney (IRE)</v>
      </c>
      <c r="S57" t="str">
        <f t="shared" si="6"/>
        <v>Holly Flight (FR)</v>
      </c>
      <c r="V57">
        <f t="shared" si="7"/>
        <v>60</v>
      </c>
      <c r="W57">
        <f t="shared" si="8"/>
        <v>-42</v>
      </c>
      <c r="X57">
        <f t="shared" si="9"/>
        <v>-42</v>
      </c>
      <c r="Y57">
        <f t="shared" si="10"/>
        <v>6</v>
      </c>
      <c r="Z57">
        <f t="shared" si="10"/>
        <v>12</v>
      </c>
      <c r="AA57">
        <f t="shared" si="10"/>
        <v>9</v>
      </c>
      <c r="AB57">
        <f t="shared" si="11"/>
        <v>16</v>
      </c>
      <c r="AC57">
        <f t="shared" si="12"/>
        <v>2</v>
      </c>
      <c r="AD57">
        <f t="shared" si="13"/>
        <v>2</v>
      </c>
      <c r="AE57">
        <f t="shared" si="14"/>
        <v>6</v>
      </c>
      <c r="AF57">
        <f t="shared" si="14"/>
        <v>7</v>
      </c>
    </row>
    <row r="58" spans="1:33" hidden="1" outlineLevel="1">
      <c r="A58" t="s">
        <v>28</v>
      </c>
      <c r="B58" t="str">
        <f>INDEX(A$2:A$20,MATCH(C58,AA$2:AA$20,0))</f>
        <v>Ballyfinboy (IRE)</v>
      </c>
      <c r="C58">
        <f>LARGE(AA$2:AA$20, D58)</f>
        <v>2.4213</v>
      </c>
      <c r="D58">
        <v>1</v>
      </c>
      <c r="E58">
        <f>LARGE(AA$2:AA$20, F58)</f>
        <v>0.72240000000000004</v>
      </c>
      <c r="F58">
        <v>2</v>
      </c>
      <c r="G58">
        <f t="shared" si="16"/>
        <v>0.70164787510841287</v>
      </c>
      <c r="H58">
        <f t="shared" si="17"/>
        <v>6.5</v>
      </c>
      <c r="J58">
        <v>7</v>
      </c>
      <c r="K58" t="str">
        <f t="shared" si="0"/>
        <v>Ballyfinboy (IRE)</v>
      </c>
      <c r="L58" t="str">
        <f t="shared" si="0"/>
        <v>Jamesmicheal (IRE)</v>
      </c>
      <c r="M58" t="str">
        <f t="shared" si="0"/>
        <v>Dawn Light Cave (IRE)</v>
      </c>
      <c r="N58" t="str">
        <f t="shared" si="1"/>
        <v>Well Tom (IRE)</v>
      </c>
      <c r="O58" t="str">
        <f t="shared" si="2"/>
        <v>Select Opportunity (IRE)</v>
      </c>
      <c r="P58" t="str">
        <f t="shared" si="3"/>
        <v>Ringrone Castle (IRE)</v>
      </c>
      <c r="Q58" t="str">
        <f t="shared" si="4"/>
        <v>Ringrone Castle (IRE)</v>
      </c>
      <c r="R58" t="str">
        <f t="shared" si="5"/>
        <v>Ringrone Castle (IRE)</v>
      </c>
      <c r="S58" t="str">
        <f t="shared" si="6"/>
        <v>Jamesmicheal (IRE)</v>
      </c>
      <c r="V58">
        <f t="shared" si="7"/>
        <v>70</v>
      </c>
      <c r="W58">
        <f t="shared" si="8"/>
        <v>-7</v>
      </c>
      <c r="X58">
        <f t="shared" si="9"/>
        <v>-7</v>
      </c>
      <c r="Y58">
        <f t="shared" si="10"/>
        <v>13</v>
      </c>
      <c r="Z58">
        <f t="shared" si="10"/>
        <v>10</v>
      </c>
      <c r="AA58">
        <f t="shared" si="10"/>
        <v>12</v>
      </c>
      <c r="AB58">
        <f t="shared" si="11"/>
        <v>11</v>
      </c>
      <c r="AC58">
        <f t="shared" si="12"/>
        <v>6</v>
      </c>
      <c r="AD58">
        <f t="shared" si="13"/>
        <v>5</v>
      </c>
      <c r="AE58">
        <f t="shared" si="14"/>
        <v>5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Shanklys Dawn (IRE)</v>
      </c>
      <c r="C59">
        <f>LARGE(AC$2:AC$20, D59)</f>
        <v>3.3626</v>
      </c>
      <c r="D59">
        <v>1</v>
      </c>
      <c r="E59">
        <f>LARGE(AC$2:AC$20, F59)</f>
        <v>2.8875999999999999</v>
      </c>
      <c r="F59">
        <v>2</v>
      </c>
      <c r="G59">
        <f t="shared" si="16"/>
        <v>0.14125973948730153</v>
      </c>
      <c r="H59">
        <f t="shared" si="17"/>
        <v>4</v>
      </c>
      <c r="J59">
        <v>8</v>
      </c>
      <c r="K59" t="str">
        <f t="shared" si="0"/>
        <v>Well Tom (IRE)</v>
      </c>
      <c r="L59" t="str">
        <f t="shared" si="0"/>
        <v>Ringrone Castle (IRE)</v>
      </c>
      <c r="M59" t="str">
        <f t="shared" si="0"/>
        <v>Holly Flight (FR)</v>
      </c>
      <c r="N59" t="str">
        <f t="shared" si="1"/>
        <v>Rock On Barney (IRE)</v>
      </c>
      <c r="O59" t="str">
        <f t="shared" si="2"/>
        <v>Well Tom (IRE)</v>
      </c>
      <c r="P59" t="str">
        <f t="shared" si="3"/>
        <v>Redwood Castle (IRE)</v>
      </c>
      <c r="Q59" t="str">
        <f t="shared" si="4"/>
        <v>Redwood Castle (IRE)</v>
      </c>
      <c r="R59" t="str">
        <f t="shared" si="5"/>
        <v>Kilderry Prince (IRE)</v>
      </c>
      <c r="S59" t="str">
        <f t="shared" si="6"/>
        <v>Better B Quick (IRE)</v>
      </c>
      <c r="V59">
        <f t="shared" si="7"/>
        <v>84</v>
      </c>
      <c r="W59">
        <f t="shared" si="8"/>
        <v>-2</v>
      </c>
      <c r="X59">
        <f t="shared" si="9"/>
        <v>-2</v>
      </c>
      <c r="Y59">
        <f t="shared" si="10"/>
        <v>12</v>
      </c>
      <c r="Z59">
        <f t="shared" si="10"/>
        <v>5</v>
      </c>
      <c r="AA59">
        <f t="shared" si="10"/>
        <v>8</v>
      </c>
      <c r="AB59">
        <f t="shared" si="11"/>
        <v>15</v>
      </c>
      <c r="AC59">
        <f t="shared" si="12"/>
        <v>8</v>
      </c>
      <c r="AD59">
        <f t="shared" si="13"/>
        <v>14</v>
      </c>
      <c r="AE59">
        <f t="shared" si="14"/>
        <v>10</v>
      </c>
      <c r="AF59">
        <f t="shared" si="14"/>
        <v>12</v>
      </c>
    </row>
    <row r="60" spans="1:33" hidden="1" outlineLevel="1">
      <c r="A60" t="s">
        <v>26</v>
      </c>
      <c r="B60" t="str">
        <f>INDEX(A$2:A$20,MATCH(C60,Y$2:Y$20,0))</f>
        <v>Ballyfinboy (IRE)</v>
      </c>
      <c r="C60">
        <f>LARGE(Y$2:Y$20, D60)</f>
        <v>3.3967999999999998</v>
      </c>
      <c r="D60">
        <v>1</v>
      </c>
      <c r="E60">
        <f>LARGE(Y$2:Y$20, F60)</f>
        <v>2.1793999999999998</v>
      </c>
      <c r="F60">
        <v>2</v>
      </c>
      <c r="G60">
        <f t="shared" si="16"/>
        <v>0.35839613754121524</v>
      </c>
      <c r="H60">
        <f t="shared" si="17"/>
        <v>6.5</v>
      </c>
      <c r="J60">
        <v>9</v>
      </c>
      <c r="K60" t="str">
        <f t="shared" si="0"/>
        <v>Redwood Castle (IRE)</v>
      </c>
      <c r="L60" t="str">
        <f t="shared" si="0"/>
        <v>Redwood Castle (IRE)</v>
      </c>
      <c r="M60" t="str">
        <f t="shared" si="0"/>
        <v>Better B Quick (IRE)</v>
      </c>
      <c r="N60" t="str">
        <f t="shared" si="1"/>
        <v>Gunfire Reef (IRE)</v>
      </c>
      <c r="O60" t="str">
        <f t="shared" si="2"/>
        <v>Danali (IRE)</v>
      </c>
      <c r="P60" t="str">
        <f t="shared" si="3"/>
        <v>Better B Quick (IRE)</v>
      </c>
      <c r="Q60" t="str">
        <f t="shared" si="4"/>
        <v>Better B Quick (IRE)</v>
      </c>
      <c r="R60" t="str">
        <f t="shared" si="5"/>
        <v>Jamesmicheal (IRE)</v>
      </c>
      <c r="S60" t="str">
        <f t="shared" si="6"/>
        <v>Rock On Barney (IRE)</v>
      </c>
      <c r="V60">
        <f t="shared" si="7"/>
        <v>60</v>
      </c>
      <c r="W60">
        <f t="shared" si="8"/>
        <v>-21</v>
      </c>
      <c r="X60">
        <f t="shared" si="9"/>
        <v>-21</v>
      </c>
      <c r="Y60">
        <f t="shared" si="10"/>
        <v>5</v>
      </c>
      <c r="Z60">
        <f t="shared" si="10"/>
        <v>11</v>
      </c>
      <c r="AA60">
        <f t="shared" si="10"/>
        <v>11</v>
      </c>
      <c r="AB60">
        <f t="shared" si="11"/>
        <v>9</v>
      </c>
      <c r="AC60">
        <f t="shared" si="12"/>
        <v>7</v>
      </c>
      <c r="AD60">
        <f t="shared" si="13"/>
        <v>4</v>
      </c>
      <c r="AE60">
        <f t="shared" si="14"/>
        <v>2</v>
      </c>
      <c r="AF60">
        <f t="shared" si="14"/>
        <v>11</v>
      </c>
    </row>
    <row r="61" spans="1:33" hidden="1" outlineLevel="1">
      <c r="A61" t="s">
        <v>47</v>
      </c>
      <c r="B61" t="str">
        <f>INDEX(A$2:A$20,MATCH(C61,AD$2:AD$20,0))</f>
        <v>Se Mo Laoch (IRE)</v>
      </c>
      <c r="C61">
        <f>LARGE(AD$2:AD$20, D61)</f>
        <v>20.945</v>
      </c>
      <c r="D61">
        <v>1</v>
      </c>
      <c r="E61">
        <f>LARGE(AD$2:AD$20, F61)</f>
        <v>19.825900000000001</v>
      </c>
      <c r="F61">
        <v>2</v>
      </c>
      <c r="G61">
        <f t="shared" si="16"/>
        <v>5.3430412986392908E-2</v>
      </c>
      <c r="H61">
        <f t="shared" si="17"/>
        <v>5.5</v>
      </c>
      <c r="J61">
        <v>10</v>
      </c>
      <c r="K61" t="str">
        <f t="shared" si="0"/>
        <v>Select Opportunity (IRE)</v>
      </c>
      <c r="L61" t="str">
        <f t="shared" si="0"/>
        <v>Well Tom (IRE)</v>
      </c>
      <c r="M61" t="str">
        <f t="shared" si="0"/>
        <v>Danali (IRE)</v>
      </c>
      <c r="N61" t="str">
        <f t="shared" si="1"/>
        <v>Dawn Light Cave (IRE)</v>
      </c>
      <c r="O61" t="str">
        <f t="shared" si="2"/>
        <v>Redwood Castle (IRE)</v>
      </c>
      <c r="P61" t="str">
        <f t="shared" si="3"/>
        <v>Rock On Barney (IRE)</v>
      </c>
      <c r="Q61" t="str">
        <f t="shared" si="4"/>
        <v>Rock On Barney (IRE)</v>
      </c>
      <c r="R61" t="str">
        <f t="shared" si="5"/>
        <v>Holly Flight (FR)</v>
      </c>
      <c r="S61" t="str">
        <f t="shared" si="6"/>
        <v>Well Tom (IRE)</v>
      </c>
      <c r="V61">
        <f t="shared" si="7"/>
        <v>59</v>
      </c>
      <c r="W61">
        <f t="shared" si="8"/>
        <v>-29</v>
      </c>
      <c r="X61">
        <f>IF(ISNA(W61),"",W61)</f>
        <v>-29</v>
      </c>
      <c r="Y61">
        <f t="shared" si="10"/>
        <v>9</v>
      </c>
      <c r="Z61">
        <f t="shared" si="10"/>
        <v>7</v>
      </c>
      <c r="AA61">
        <f t="shared" si="10"/>
        <v>3</v>
      </c>
      <c r="AB61">
        <f t="shared" si="11"/>
        <v>10</v>
      </c>
      <c r="AC61">
        <f t="shared" si="12"/>
        <v>1</v>
      </c>
      <c r="AD61">
        <f t="shared" si="13"/>
        <v>9</v>
      </c>
      <c r="AE61">
        <f t="shared" si="14"/>
        <v>15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Se Mo Laoch (IRE)</v>
      </c>
      <c r="J62">
        <v>11</v>
      </c>
      <c r="K62" t="str">
        <f t="shared" si="0"/>
        <v>Holly Flight (FR)</v>
      </c>
      <c r="L62" t="str">
        <f t="shared" si="0"/>
        <v>Danali (IRE)</v>
      </c>
      <c r="M62" t="str">
        <f t="shared" si="0"/>
        <v>Kilderry Prince (IRE)</v>
      </c>
      <c r="N62" t="str">
        <f t="shared" si="1"/>
        <v>Shanklys Dawn (IRE)</v>
      </c>
      <c r="O62" t="str">
        <f t="shared" si="2"/>
        <v>Kilderry Prince (IRE)</v>
      </c>
      <c r="P62" t="str">
        <f t="shared" si="3"/>
        <v>Jamesmicheal (IRE)</v>
      </c>
      <c r="Q62" t="str">
        <f t="shared" si="4"/>
        <v>Jamesmicheal (IRE)</v>
      </c>
      <c r="R62" t="str">
        <f t="shared" si="5"/>
        <v>Gunfire Reef (IRE)</v>
      </c>
      <c r="S62" t="str">
        <f t="shared" si="6"/>
        <v>Redwood Castle (IRE)</v>
      </c>
      <c r="V62">
        <f t="shared" si="7"/>
        <v>60</v>
      </c>
      <c r="W62">
        <f t="shared" si="8"/>
        <v>-23</v>
      </c>
      <c r="X62">
        <f t="shared" ref="X62:X80" si="18">IF(ISNA(W62),"",W62)</f>
        <v>-23</v>
      </c>
      <c r="Y62">
        <f t="shared" si="10"/>
        <v>8</v>
      </c>
      <c r="Z62">
        <f t="shared" si="10"/>
        <v>8</v>
      </c>
      <c r="AA62">
        <f t="shared" si="10"/>
        <v>14</v>
      </c>
      <c r="AB62">
        <f t="shared" si="11"/>
        <v>2</v>
      </c>
      <c r="AC62">
        <f t="shared" si="12"/>
        <v>9</v>
      </c>
      <c r="AD62">
        <f t="shared" si="13"/>
        <v>7</v>
      </c>
      <c r="AE62">
        <f t="shared" si="14"/>
        <v>8</v>
      </c>
      <c r="AF62">
        <f t="shared" si="14"/>
        <v>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Ballyfinboy (IRE)</v>
      </c>
      <c r="C63" t="str">
        <f>IF(G68="Handicap", INDEX(B53:B55,(MATCH(LARGE(D53:D55,3),D53:D55,0))))</f>
        <v>Shanklys Dawn (IRE)</v>
      </c>
      <c r="D63" t="str">
        <f>IF(G68="Handicap", INDEX(B53:B55,(MATCH(LARGE(E53:E55,1),E53:E55,0))))</f>
        <v>Shanklys Dawn (IRE)</v>
      </c>
      <c r="G63" t="s">
        <v>68</v>
      </c>
      <c r="H63">
        <f>COUNTIF(A2:A30, "*")</f>
        <v>16</v>
      </c>
      <c r="J63">
        <v>12</v>
      </c>
      <c r="K63" t="str">
        <f t="shared" si="0"/>
        <v>Rock On Barney (IRE)</v>
      </c>
      <c r="L63" t="str">
        <f t="shared" si="0"/>
        <v>Better B Quick (IRE)</v>
      </c>
      <c r="M63" t="str">
        <f t="shared" si="0"/>
        <v>Shanklys Dawn (IRE)</v>
      </c>
      <c r="N63" t="str">
        <f t="shared" si="1"/>
        <v>Kilderry Prince (IRE)</v>
      </c>
      <c r="O63" t="str">
        <f t="shared" si="2"/>
        <v>Jamesmicheal (IRE)</v>
      </c>
      <c r="P63" t="str">
        <f t="shared" si="3"/>
        <v>Se Mo Laoch (IRE)</v>
      </c>
      <c r="Q63" t="str">
        <f t="shared" si="4"/>
        <v>Se Mo Laoch (IRE)</v>
      </c>
      <c r="R63" t="str">
        <f t="shared" si="5"/>
        <v>Well Tom (IRE)</v>
      </c>
      <c r="S63" t="str">
        <f t="shared" si="6"/>
        <v>Danali (IRE)</v>
      </c>
      <c r="V63">
        <f t="shared" si="7"/>
        <v>70</v>
      </c>
      <c r="W63">
        <f t="shared" si="8"/>
        <v>-32</v>
      </c>
      <c r="X63">
        <f t="shared" si="18"/>
        <v>-32</v>
      </c>
      <c r="Y63">
        <f t="shared" si="10"/>
        <v>4</v>
      </c>
      <c r="Z63">
        <f t="shared" si="10"/>
        <v>6</v>
      </c>
      <c r="AA63">
        <f t="shared" si="10"/>
        <v>7</v>
      </c>
      <c r="AB63">
        <f t="shared" si="11"/>
        <v>14</v>
      </c>
      <c r="AC63">
        <f t="shared" si="12"/>
        <v>15</v>
      </c>
      <c r="AD63">
        <f t="shared" si="13"/>
        <v>8</v>
      </c>
      <c r="AE63">
        <f t="shared" si="14"/>
        <v>13</v>
      </c>
      <c r="AF63">
        <f t="shared" si="14"/>
        <v>3</v>
      </c>
    </row>
    <row r="64" spans="1:33" hidden="1" outlineLevel="1">
      <c r="A64" t="s">
        <v>48</v>
      </c>
      <c r="B64" t="str">
        <f>INDEX(B53:B63,MODE(MATCH(B53:B63,B53:B63,0)))</f>
        <v>Se Mo Laoch (IRE)</v>
      </c>
      <c r="C64">
        <f>INDEX(AF$2:AF$20,MATCH(B64,A$2:A$20,0))</f>
        <v>5.5</v>
      </c>
      <c r="D64">
        <v>1</v>
      </c>
      <c r="E64">
        <f>SUMIF(B53:B61, B64, G53:G61)</f>
        <v>9.2388768602614968E-2</v>
      </c>
      <c r="F64">
        <v>0</v>
      </c>
      <c r="G64" t="str">
        <f>K2</f>
        <v>Ballymore Handicap Chase (0-102)</v>
      </c>
      <c r="J64">
        <v>13</v>
      </c>
      <c r="K64" t="str">
        <f t="shared" si="0"/>
        <v>Danali (IRE)</v>
      </c>
      <c r="L64" t="str">
        <f t="shared" si="0"/>
        <v>Kilderry Prince (IRE)</v>
      </c>
      <c r="M64" t="str">
        <f t="shared" si="0"/>
        <v>Ringrone Castle (IRE)</v>
      </c>
      <c r="N64" t="str">
        <f t="shared" si="1"/>
        <v>Ringrone Castle (IRE)</v>
      </c>
      <c r="O64" t="str">
        <f t="shared" si="2"/>
        <v>Rock On Barney (IRE)</v>
      </c>
      <c r="P64" t="str">
        <f t="shared" si="3"/>
        <v>Select Opportunity (IRE)</v>
      </c>
      <c r="Q64" t="str">
        <f t="shared" si="4"/>
        <v>Select Opportunity (IRE)</v>
      </c>
      <c r="R64" t="str">
        <f t="shared" si="5"/>
        <v>Redwood Castle (IRE)</v>
      </c>
      <c r="S64" t="str">
        <f t="shared" si="6"/>
        <v>Ringrone Castle (IRE)</v>
      </c>
      <c r="V64">
        <f t="shared" si="7"/>
        <v>59</v>
      </c>
      <c r="W64">
        <f t="shared" si="8"/>
        <v>-38</v>
      </c>
      <c r="X64">
        <f t="shared" si="18"/>
        <v>-38</v>
      </c>
      <c r="Y64">
        <f t="shared" si="10"/>
        <v>3</v>
      </c>
      <c r="Z64">
        <f t="shared" si="10"/>
        <v>9</v>
      </c>
      <c r="AA64">
        <f t="shared" si="10"/>
        <v>4</v>
      </c>
      <c r="AB64">
        <f t="shared" si="11"/>
        <v>4</v>
      </c>
      <c r="AC64">
        <f t="shared" si="12"/>
        <v>10</v>
      </c>
      <c r="AD64">
        <f t="shared" si="13"/>
        <v>15</v>
      </c>
      <c r="AE64">
        <f t="shared" si="14"/>
        <v>4</v>
      </c>
      <c r="AF64">
        <f t="shared" si="14"/>
        <v>10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2m6½f </v>
      </c>
      <c r="H65">
        <f>LARGE(G58:G60, 1)</f>
        <v>0.70164787510841287</v>
      </c>
      <c r="J65">
        <v>14</v>
      </c>
      <c r="K65" t="str">
        <f t="shared" si="0"/>
        <v>Ringrone Castle (IRE)</v>
      </c>
      <c r="L65" t="str">
        <f t="shared" si="0"/>
        <v>Dawn Light Cave (IRE)</v>
      </c>
      <c r="M65" t="str">
        <f t="shared" si="0"/>
        <v>Well Tom (IRE)</v>
      </c>
      <c r="N65" t="str">
        <f t="shared" si="1"/>
        <v>Se Mo Laoch (IRE)</v>
      </c>
      <c r="O65" t="str">
        <f t="shared" si="2"/>
        <v>Dawn Light Cave (IRE)</v>
      </c>
      <c r="P65" t="str">
        <f t="shared" si="3"/>
        <v>Kilderry Prince (IRE)</v>
      </c>
      <c r="Q65" t="str">
        <f t="shared" si="4"/>
        <v>Kilderry Prince (IRE)</v>
      </c>
      <c r="R65" t="str">
        <f t="shared" si="5"/>
        <v>Danali (IRE)</v>
      </c>
      <c r="S65" t="str">
        <f t="shared" si="6"/>
        <v>Dawn Light Cave (IRE)</v>
      </c>
      <c r="V65">
        <f t="shared" si="7"/>
        <v>58</v>
      </c>
      <c r="W65">
        <f t="shared" si="8"/>
        <v>-37</v>
      </c>
      <c r="X65">
        <f t="shared" si="18"/>
        <v>-37</v>
      </c>
      <c r="Y65">
        <f t="shared" si="10"/>
        <v>11</v>
      </c>
      <c r="Z65">
        <f t="shared" si="10"/>
        <v>3</v>
      </c>
      <c r="AA65">
        <f t="shared" si="10"/>
        <v>10</v>
      </c>
      <c r="AB65">
        <f t="shared" si="11"/>
        <v>7</v>
      </c>
      <c r="AC65">
        <f t="shared" si="12"/>
        <v>14</v>
      </c>
      <c r="AD65">
        <f t="shared" si="13"/>
        <v>3</v>
      </c>
      <c r="AE65">
        <f t="shared" si="14"/>
        <v>9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Se Mo Laoch (IRE)</v>
      </c>
      <c r="C66">
        <f>INDEX(AF$2:AF$20,MATCH(B66,A$2:A$20,0))</f>
        <v>5.5</v>
      </c>
      <c r="D66">
        <v>1</v>
      </c>
      <c r="F66">
        <f>IF(B65=B66, F65+1, F65)</f>
        <v>0</v>
      </c>
      <c r="G66">
        <f>F2</f>
        <v>6542</v>
      </c>
      <c r="H66">
        <f ca="1">LARGE(F53:F55, 1)</f>
        <v>1.060044012649628</v>
      </c>
      <c r="J66">
        <v>15</v>
      </c>
      <c r="K66" t="str">
        <f t="shared" si="0"/>
        <v>Esthers Present (IRE)</v>
      </c>
      <c r="L66" t="str">
        <f t="shared" si="0"/>
        <v>Gunfire Reef (IRE)</v>
      </c>
      <c r="M66" t="str">
        <f t="shared" si="0"/>
        <v>Select Opportunity (IRE)</v>
      </c>
      <c r="N66" t="str">
        <f t="shared" si="1"/>
        <v>Redwood Castle (IRE)</v>
      </c>
      <c r="O66" t="str">
        <f t="shared" si="2"/>
        <v>Holly Flight (FR)</v>
      </c>
      <c r="P66" t="str">
        <f t="shared" si="3"/>
        <v>Holly Flight (FR)</v>
      </c>
      <c r="Q66" t="str">
        <f t="shared" si="4"/>
        <v>Holly Flight (FR)</v>
      </c>
      <c r="R66" t="str">
        <f t="shared" si="5"/>
        <v>Esthers Present (IRE)</v>
      </c>
      <c r="S66" t="str">
        <f t="shared" si="6"/>
        <v>Kilderry Prince (IRE)</v>
      </c>
      <c r="V66">
        <f t="shared" si="7"/>
        <v>35</v>
      </c>
      <c r="W66">
        <f t="shared" si="8"/>
        <v>-37</v>
      </c>
      <c r="X66">
        <f t="shared" si="18"/>
        <v>-37</v>
      </c>
      <c r="Y66">
        <f t="shared" si="10"/>
        <v>1</v>
      </c>
      <c r="Z66">
        <f t="shared" si="10"/>
        <v>4</v>
      </c>
      <c r="AA66">
        <f t="shared" si="10"/>
        <v>6</v>
      </c>
      <c r="AB66">
        <f t="shared" si="11"/>
        <v>5</v>
      </c>
      <c r="AC66">
        <f t="shared" si="12"/>
        <v>3</v>
      </c>
      <c r="AD66">
        <f t="shared" si="13"/>
        <v>6</v>
      </c>
      <c r="AE66">
        <f t="shared" si="14"/>
        <v>1</v>
      </c>
      <c r="AF66">
        <f t="shared" si="14"/>
        <v>9</v>
      </c>
    </row>
    <row r="67" spans="1:32" hidden="1" outlineLevel="1">
      <c r="A67" t="s">
        <v>67</v>
      </c>
      <c r="B67" t="str">
        <f ca="1">H67</f>
        <v>Ballyfinboy (IRE)</v>
      </c>
      <c r="F67">
        <f>IF(H63&lt;11, F66+1, F66)</f>
        <v>0</v>
      </c>
      <c r="G67" t="str">
        <f>G2</f>
        <v>Yielding</v>
      </c>
      <c r="H67" t="str">
        <f ca="1">INDEX(B53:B55,MATCH(H66,F53:F55,0))</f>
        <v>Ballyfinboy (IRE)</v>
      </c>
      <c r="J67">
        <v>16</v>
      </c>
      <c r="K67" t="str">
        <f t="shared" si="0"/>
        <v>Kilderry Prince (IRE)</v>
      </c>
      <c r="L67" t="str">
        <f t="shared" si="0"/>
        <v>Esthers Present (IRE)</v>
      </c>
      <c r="M67" t="str">
        <f t="shared" si="0"/>
        <v>Esthers Present (IRE)</v>
      </c>
      <c r="N67" t="str">
        <f t="shared" si="1"/>
        <v>Esthers Present (IRE)</v>
      </c>
      <c r="O67" t="str">
        <f t="shared" si="2"/>
        <v>Holly Flight (FR)</v>
      </c>
      <c r="P67" t="str">
        <f t="shared" si="3"/>
        <v>Well Tom (IRE)</v>
      </c>
      <c r="Q67" t="str">
        <f t="shared" si="4"/>
        <v>Well Tom (IRE)</v>
      </c>
      <c r="R67" t="str">
        <f t="shared" si="5"/>
        <v>Dawn Light Cave (IRE)</v>
      </c>
      <c r="S67" t="str">
        <f t="shared" si="6"/>
        <v>Esthers Present (IRE)</v>
      </c>
      <c r="V67">
        <f t="shared" si="7"/>
        <v>35</v>
      </c>
      <c r="W67">
        <f t="shared" si="8"/>
        <v>-47</v>
      </c>
      <c r="X67">
        <f t="shared" si="18"/>
        <v>-47</v>
      </c>
      <c r="Y67">
        <f t="shared" si="10"/>
        <v>2</v>
      </c>
      <c r="Z67">
        <f t="shared" si="10"/>
        <v>1</v>
      </c>
      <c r="AA67">
        <f t="shared" si="10"/>
        <v>1</v>
      </c>
      <c r="AB67">
        <f t="shared" si="11"/>
        <v>1</v>
      </c>
      <c r="AC67">
        <f t="shared" si="12"/>
        <v>13</v>
      </c>
      <c r="AD67">
        <f t="shared" si="13"/>
        <v>2</v>
      </c>
      <c r="AE67">
        <f t="shared" si="14"/>
        <v>13</v>
      </c>
      <c r="AF67">
        <f t="shared" si="14"/>
        <v>2</v>
      </c>
    </row>
    <row r="68" spans="1:32" hidden="1" outlineLevel="1">
      <c r="A68" t="str">
        <f ca="1">INDEX(B62:B67,MODE(MATCH(B62:B67,B62:B67,0)))</f>
        <v>Se Mo Laoch (IRE)</v>
      </c>
      <c r="B68" t="str">
        <f ca="1">IF(ISNA(A68), B56, A68)</f>
        <v>Se Mo Laoch (IRE)</v>
      </c>
      <c r="C68">
        <f ca="1">INDEX(AF$2:AF$20,MATCH(B68,A$2:A$20,0))</f>
        <v>5.5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>
        <f t="shared" si="13"/>
        <v>2</v>
      </c>
      <c r="AE68">
        <f t="shared" si="14"/>
        <v>1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Se Mo Laoch (IRE)</v>
      </c>
      <c r="C69">
        <f ca="1">INDEX(AF$2:AF$20,MATCH(B69,A$2:A$20,0))</f>
        <v>5.5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>
        <f t="shared" si="13"/>
        <v>2</v>
      </c>
      <c r="AE69">
        <f t="shared" si="14"/>
        <v>1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Se Mo Laoch (IRE)</v>
      </c>
      <c r="C70">
        <f ca="1">INDEX(AF$2:AF$20,MATCH(B70,A$2:A$20,0))</f>
        <v>5.5</v>
      </c>
      <c r="D70">
        <v>1</v>
      </c>
      <c r="E70">
        <f ca="1">SUMIF(B53:B61, B70, G53:G61)</f>
        <v>9.2388768602614968E-2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>
        <f t="shared" si="13"/>
        <v>2</v>
      </c>
      <c r="AE70">
        <f t="shared" si="14"/>
        <v>1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>
        <f t="shared" si="13"/>
        <v>2</v>
      </c>
      <c r="AE71">
        <f t="shared" si="14"/>
        <v>1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Se Mo Laoch (IRE)</v>
      </c>
      <c r="C72">
        <f>C53</f>
        <v>251.1361</v>
      </c>
      <c r="D72">
        <f>(1/C72)*(C72-C73)</f>
        <v>3.8503823225733001E-2</v>
      </c>
      <c r="E72">
        <f>H53</f>
        <v>5.5</v>
      </c>
      <c r="F72">
        <f>(E72*10)-10</f>
        <v>45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>
        <f t="shared" si="13"/>
        <v>2</v>
      </c>
      <c r="AE72">
        <f t="shared" si="14"/>
        <v>1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Shanklys Dawn (IRE)</v>
      </c>
      <c r="C73">
        <f t="shared" si="19"/>
        <v>241.46639999999999</v>
      </c>
      <c r="D73">
        <f>(1/C73)*(C73-C74)</f>
        <v>7.8687138251947203E-2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>
        <f t="shared" si="13"/>
        <v>2</v>
      </c>
      <c r="AE73">
        <f t="shared" si="14"/>
        <v>1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Ballyfinboy (IRE)</v>
      </c>
      <c r="C74">
        <f t="shared" si="19"/>
        <v>222.46610000000001</v>
      </c>
      <c r="E74">
        <f t="shared" si="20"/>
        <v>6.5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>
        <f t="shared" si="13"/>
        <v>2</v>
      </c>
      <c r="AE74">
        <f t="shared" si="14"/>
        <v>1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>
        <f t="shared" si="13"/>
        <v>2</v>
      </c>
      <c r="AE75">
        <f t="shared" si="14"/>
        <v>1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>
        <f t="shared" si="13"/>
        <v>2</v>
      </c>
      <c r="AE76">
        <f t="shared" si="14"/>
        <v>1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Shanklys Dawn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>
        <f t="shared" si="13"/>
        <v>2</v>
      </c>
      <c r="AE77">
        <f t="shared" si="14"/>
        <v>1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241.46639999999999</v>
      </c>
      <c r="C78">
        <f>(B79-B78)+0.01</f>
        <v>9.6797000000000057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>
        <f t="shared" si="13"/>
        <v>2</v>
      </c>
      <c r="AE78">
        <f t="shared" si="14"/>
        <v>1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251.1361</v>
      </c>
      <c r="C79">
        <f>C78/B79</f>
        <v>3.8543642272058878E-2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Shanklys Dawn (IRE) is highly rated.</v>
      </c>
      <c r="H79" t="str">
        <f>INDEX(A2:A50, MATCH(B79, AE2:AE50, 0))</f>
        <v>Se Mo Laoch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>
        <f t="shared" si="13"/>
        <v>2</v>
      </c>
      <c r="AE79">
        <f t="shared" si="14"/>
        <v>1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7.8216999999999999</v>
      </c>
      <c r="C80">
        <f>(B81-B80)+0.01</f>
        <v>11.102600000000001</v>
      </c>
      <c r="D80" t="str">
        <f>D2</f>
        <v xml:space="preserve">2m6½f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>
        <f t="shared" si="13"/>
        <v>2</v>
      </c>
      <c r="AE80">
        <f t="shared" si="14"/>
        <v>1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18.914300000000001</v>
      </c>
      <c r="C81">
        <f>C80/B81</f>
        <v>0.58699502492822897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Esthers Present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Galway</v>
      </c>
    </row>
    <row r="82" spans="1:19" hidden="1" outlineLevel="1">
      <c r="A82" t="s">
        <v>110</v>
      </c>
      <c r="B82">
        <f>INDEX(M2:M49, MATCH(H77, A2:A49, 0))</f>
        <v>93.9</v>
      </c>
      <c r="C82">
        <f>(B83-B82)+0.01</f>
        <v>5.2699999999996409E-2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93.942700000000002</v>
      </c>
      <c r="C83">
        <f>C82/B83</f>
        <v>5.6098025711413878E-4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Shanklys Dawn (IRE)is the form horse.</v>
      </c>
      <c r="H83" t="str">
        <f>INDEX(A2:A50,MATCH(B83,INDEX(M2:M50,0)))</f>
        <v>Esthers Present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3.3626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3.3626</v>
      </c>
      <c r="C85">
        <f>C84/B85</f>
        <v>2.9738892523642419E-3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Shanklys Dawn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19.825900000000001</v>
      </c>
      <c r="C86">
        <f>(B87-B86)+0.01</f>
        <v>1.1290999999999995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20.945</v>
      </c>
      <c r="C87">
        <f>C86/B87</f>
        <v>5.3907853903079471E-2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Se Mo Laoch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1.6588000000000001</v>
      </c>
      <c r="C88">
        <f>B89-B88</f>
        <v>1.7379999999999998</v>
      </c>
      <c r="H88" t="str">
        <f>INDEX(X2:X50, MATCH(B88, Y2:Y50, 0))</f>
        <v>Short, Mr A W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3.3967999999999998</v>
      </c>
      <c r="C89">
        <f>C88/B89</f>
        <v>0.51165803108808283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Mullins, Mr D J is 51.17% ahead of Short, Mr A W. </v>
      </c>
      <c r="H89" t="str">
        <f>INDEX(X2:X50, MATCH(B89, Y2:Y50, 0))</f>
        <v>Mullins, Mr D J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73.666399999999996</v>
      </c>
      <c r="C90">
        <f>(B91-B90)+0.01</f>
        <v>6.3436000000000039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80</v>
      </c>
      <c r="C91">
        <f>(C90+0.01)/(B91+0.01)</f>
        <v>7.9410073740782447E-2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Ballyfinboy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" bestFit="1" customWidth="1"/>
    <col min="2" max="3" width="21" bestFit="1" customWidth="1"/>
    <col min="4" max="5" width="12" bestFit="1" customWidth="1"/>
    <col min="6" max="6" width="21" bestFit="1" customWidth="1"/>
    <col min="7" max="7" width="89" bestFit="1" customWidth="1"/>
    <col min="8" max="8" width="16" bestFit="1" customWidth="1"/>
    <col min="9" max="9" width="10.140625" bestFit="1" customWidth="1"/>
    <col min="10" max="10" width="16.28515625" bestFit="1" customWidth="1"/>
    <col min="11" max="11" width="25" bestFit="1" customWidth="1"/>
    <col min="12" max="19" width="22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" bestFit="1" customWidth="1"/>
    <col min="25" max="25" width="14.42578125" bestFit="1" customWidth="1"/>
    <col min="26" max="26" width="15.42578125" bestFit="1" customWidth="1"/>
    <col min="27" max="27" width="15" bestFit="1" customWidth="1"/>
    <col min="28" max="28" width="23.42578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682</v>
      </c>
      <c r="B2" s="1">
        <v>0.60069444444444442</v>
      </c>
      <c r="C2" t="s">
        <v>146</v>
      </c>
      <c r="D2" t="s">
        <v>229</v>
      </c>
      <c r="E2" t="s">
        <v>553</v>
      </c>
      <c r="F2">
        <v>17204</v>
      </c>
      <c r="G2" t="s">
        <v>230</v>
      </c>
      <c r="H2" t="s">
        <v>231</v>
      </c>
      <c r="I2" t="s">
        <v>5</v>
      </c>
      <c r="J2" t="s">
        <v>331</v>
      </c>
      <c r="K2" t="s">
        <v>681</v>
      </c>
      <c r="L2">
        <v>7</v>
      </c>
      <c r="M2">
        <v>132.4</v>
      </c>
      <c r="N2">
        <v>107.2</v>
      </c>
      <c r="O2">
        <v>51.360399999999998</v>
      </c>
      <c r="P2">
        <v>14.433199999999999</v>
      </c>
      <c r="Q2">
        <v>9.6036999999999999</v>
      </c>
      <c r="R2">
        <v>4.3914</v>
      </c>
      <c r="S2">
        <v>3.1901000000000002</v>
      </c>
      <c r="T2">
        <v>3.9569999999999999</v>
      </c>
      <c r="U2">
        <v>2.7461000000000002</v>
      </c>
      <c r="V2">
        <v>2.1894999999999998</v>
      </c>
      <c r="W2">
        <v>21.652899999999999</v>
      </c>
      <c r="X2" t="s">
        <v>683</v>
      </c>
      <c r="Y2">
        <v>1.4263999999999999</v>
      </c>
      <c r="Z2" t="s">
        <v>482</v>
      </c>
      <c r="AA2">
        <v>3.7686999999999999</v>
      </c>
      <c r="AB2" t="s">
        <v>684</v>
      </c>
      <c r="AC2">
        <v>1.6369</v>
      </c>
      <c r="AD2">
        <v>34.017299999999999</v>
      </c>
      <c r="AE2" s="23">
        <v>393.97359999999998</v>
      </c>
      <c r="AF2">
        <v>3.33</v>
      </c>
      <c r="AG2">
        <v>133</v>
      </c>
    </row>
    <row r="3" spans="1:33">
      <c r="A3" t="s">
        <v>685</v>
      </c>
      <c r="B3" s="1">
        <v>0.60069444444444442</v>
      </c>
      <c r="C3" t="s">
        <v>146</v>
      </c>
      <c r="D3" t="s">
        <v>229</v>
      </c>
      <c r="E3" t="s">
        <v>553</v>
      </c>
      <c r="F3">
        <v>17204</v>
      </c>
      <c r="G3" t="s">
        <v>230</v>
      </c>
      <c r="H3" t="s">
        <v>231</v>
      </c>
      <c r="I3" t="s">
        <v>5</v>
      </c>
      <c r="J3" t="s">
        <v>331</v>
      </c>
      <c r="K3" t="s">
        <v>681</v>
      </c>
      <c r="L3">
        <v>5</v>
      </c>
      <c r="M3">
        <v>132.63900000000001</v>
      </c>
      <c r="N3">
        <v>85.025000000000006</v>
      </c>
      <c r="O3">
        <v>40.078800000000001</v>
      </c>
      <c r="P3">
        <v>10.9841</v>
      </c>
      <c r="Q3">
        <v>4.4238999999999997</v>
      </c>
      <c r="R3">
        <v>4.9781000000000004</v>
      </c>
      <c r="S3">
        <v>1.7383</v>
      </c>
      <c r="T3">
        <v>0</v>
      </c>
      <c r="U3">
        <v>0</v>
      </c>
      <c r="V3">
        <v>0</v>
      </c>
      <c r="W3">
        <v>11.442500000000001</v>
      </c>
      <c r="X3" t="s">
        <v>345</v>
      </c>
      <c r="Y3">
        <v>4.3551000000000002</v>
      </c>
      <c r="Z3" t="s">
        <v>474</v>
      </c>
      <c r="AA3">
        <v>5.8250000000000002</v>
      </c>
      <c r="AB3" t="s">
        <v>538</v>
      </c>
      <c r="AC3">
        <v>1.7312000000000001</v>
      </c>
      <c r="AD3">
        <v>52.338200000000001</v>
      </c>
      <c r="AE3">
        <v>362.60210000000001</v>
      </c>
      <c r="AF3">
        <v>4</v>
      </c>
      <c r="AG3">
        <v>135</v>
      </c>
    </row>
    <row r="4" spans="1:33">
      <c r="A4" t="s">
        <v>686</v>
      </c>
      <c r="B4" s="1">
        <v>0.60069444444444442</v>
      </c>
      <c r="C4" t="s">
        <v>146</v>
      </c>
      <c r="D4" t="s">
        <v>229</v>
      </c>
      <c r="E4" t="s">
        <v>553</v>
      </c>
      <c r="F4">
        <v>17204</v>
      </c>
      <c r="G4" t="s">
        <v>230</v>
      </c>
      <c r="H4" t="s">
        <v>231</v>
      </c>
      <c r="I4" t="s">
        <v>5</v>
      </c>
      <c r="J4" t="s">
        <v>331</v>
      </c>
      <c r="K4" t="s">
        <v>681</v>
      </c>
      <c r="L4">
        <v>7</v>
      </c>
      <c r="M4">
        <v>102.0074</v>
      </c>
      <c r="N4">
        <v>93.297600000000003</v>
      </c>
      <c r="O4">
        <v>21.2744</v>
      </c>
      <c r="P4">
        <v>12.630100000000001</v>
      </c>
      <c r="Q4">
        <v>7.2625000000000002</v>
      </c>
      <c r="R4">
        <v>6.6639999999999997</v>
      </c>
      <c r="S4">
        <v>3.0198999999999998</v>
      </c>
      <c r="T4">
        <v>1.6344000000000001</v>
      </c>
      <c r="U4">
        <v>0.8821</v>
      </c>
      <c r="V4">
        <v>1.0601</v>
      </c>
      <c r="W4">
        <v>23.413599999999999</v>
      </c>
      <c r="X4" t="s">
        <v>687</v>
      </c>
      <c r="Y4">
        <v>2.5626000000000002</v>
      </c>
      <c r="Z4" t="s">
        <v>335</v>
      </c>
      <c r="AA4">
        <v>3.0916000000000001</v>
      </c>
      <c r="AB4" t="s">
        <v>688</v>
      </c>
      <c r="AC4">
        <v>1.5576000000000001</v>
      </c>
      <c r="AD4">
        <v>30.220700000000001</v>
      </c>
      <c r="AE4">
        <v>310.57870000000003</v>
      </c>
      <c r="AF4">
        <v>8</v>
      </c>
      <c r="AG4">
        <v>127</v>
      </c>
    </row>
    <row r="5" spans="1:33">
      <c r="A5" t="s">
        <v>689</v>
      </c>
      <c r="B5" s="1">
        <v>0.60069444444444442</v>
      </c>
      <c r="C5" t="s">
        <v>146</v>
      </c>
      <c r="D5" t="s">
        <v>229</v>
      </c>
      <c r="E5" t="s">
        <v>553</v>
      </c>
      <c r="F5">
        <v>17204</v>
      </c>
      <c r="G5" t="s">
        <v>230</v>
      </c>
      <c r="H5" t="s">
        <v>231</v>
      </c>
      <c r="I5" t="s">
        <v>5</v>
      </c>
      <c r="J5" t="s">
        <v>331</v>
      </c>
      <c r="K5" t="s">
        <v>681</v>
      </c>
      <c r="L5">
        <v>6</v>
      </c>
      <c r="M5">
        <v>105.1204</v>
      </c>
      <c r="N5">
        <v>53.050600000000003</v>
      </c>
      <c r="O5">
        <v>41.5715</v>
      </c>
      <c r="P5">
        <v>11.1952</v>
      </c>
      <c r="Q5">
        <v>4.3872</v>
      </c>
      <c r="R5">
        <v>0</v>
      </c>
      <c r="S5">
        <v>0</v>
      </c>
      <c r="T5">
        <v>0</v>
      </c>
      <c r="U5">
        <v>0</v>
      </c>
      <c r="V5">
        <v>0</v>
      </c>
      <c r="W5">
        <v>14.676399999999999</v>
      </c>
      <c r="X5" t="s">
        <v>690</v>
      </c>
      <c r="Y5">
        <v>1.8589</v>
      </c>
      <c r="Z5" t="s">
        <v>691</v>
      </c>
      <c r="AA5">
        <v>2.1762999999999999</v>
      </c>
      <c r="AB5" t="s">
        <v>459</v>
      </c>
      <c r="AC5">
        <v>1.9916</v>
      </c>
      <c r="AD5">
        <v>31</v>
      </c>
      <c r="AE5">
        <v>284.04320000000001</v>
      </c>
      <c r="AF5">
        <v>6</v>
      </c>
      <c r="AG5">
        <v>140</v>
      </c>
    </row>
    <row r="6" spans="1:33">
      <c r="A6" t="s">
        <v>692</v>
      </c>
      <c r="B6" s="1">
        <v>0.60069444444444442</v>
      </c>
      <c r="C6" t="s">
        <v>146</v>
      </c>
      <c r="D6" t="s">
        <v>229</v>
      </c>
      <c r="E6" t="s">
        <v>553</v>
      </c>
      <c r="F6">
        <v>17204</v>
      </c>
      <c r="G6" t="s">
        <v>230</v>
      </c>
      <c r="H6" t="s">
        <v>231</v>
      </c>
      <c r="I6" t="s">
        <v>5</v>
      </c>
      <c r="J6" t="s">
        <v>331</v>
      </c>
      <c r="K6" t="s">
        <v>681</v>
      </c>
      <c r="L6">
        <v>5</v>
      </c>
      <c r="M6">
        <v>88.806799999999996</v>
      </c>
      <c r="N6">
        <v>73.847099999999998</v>
      </c>
      <c r="O6">
        <v>20.583600000000001</v>
      </c>
      <c r="P6">
        <v>11.1206</v>
      </c>
      <c r="Q6">
        <v>6.0332999999999997</v>
      </c>
      <c r="R6">
        <v>4.665</v>
      </c>
      <c r="S6">
        <v>6.1254</v>
      </c>
      <c r="T6">
        <v>2.1221000000000001</v>
      </c>
      <c r="U6">
        <v>1.5764</v>
      </c>
      <c r="V6">
        <v>1.4112</v>
      </c>
      <c r="W6">
        <v>22.847899999999999</v>
      </c>
      <c r="X6" t="s">
        <v>693</v>
      </c>
      <c r="Y6">
        <v>1.724</v>
      </c>
      <c r="Z6" t="s">
        <v>694</v>
      </c>
      <c r="AA6">
        <v>0.37980000000000003</v>
      </c>
      <c r="AB6" t="s">
        <v>695</v>
      </c>
      <c r="AC6">
        <v>1.4958</v>
      </c>
      <c r="AD6">
        <v>34.938200000000002</v>
      </c>
      <c r="AE6">
        <v>277.6773</v>
      </c>
      <c r="AF6">
        <v>25</v>
      </c>
      <c r="AG6">
        <v>132</v>
      </c>
    </row>
    <row r="7" spans="1:33">
      <c r="A7" t="s">
        <v>696</v>
      </c>
      <c r="B7" s="1">
        <v>0.60069444444444442</v>
      </c>
      <c r="C7" t="s">
        <v>146</v>
      </c>
      <c r="D7" t="s">
        <v>229</v>
      </c>
      <c r="E7" t="s">
        <v>553</v>
      </c>
      <c r="F7">
        <v>17204</v>
      </c>
      <c r="G7" t="s">
        <v>230</v>
      </c>
      <c r="H7" t="s">
        <v>231</v>
      </c>
      <c r="I7" t="s">
        <v>5</v>
      </c>
      <c r="J7" t="s">
        <v>331</v>
      </c>
      <c r="K7" t="s">
        <v>681</v>
      </c>
      <c r="L7">
        <v>7</v>
      </c>
      <c r="M7">
        <v>76.444299999999998</v>
      </c>
      <c r="N7">
        <v>61.028399999999998</v>
      </c>
      <c r="O7">
        <v>35.055999999999997</v>
      </c>
      <c r="P7">
        <v>8.7342999999999993</v>
      </c>
      <c r="Q7">
        <v>8.9738000000000007</v>
      </c>
      <c r="R7">
        <v>3.7219000000000002</v>
      </c>
      <c r="S7">
        <v>2.7808999999999999</v>
      </c>
      <c r="T7">
        <v>3.2604000000000002</v>
      </c>
      <c r="U7">
        <v>1.9312</v>
      </c>
      <c r="V7">
        <v>1.5283</v>
      </c>
      <c r="W7">
        <v>10.720800000000001</v>
      </c>
      <c r="X7" t="s">
        <v>355</v>
      </c>
      <c r="Y7">
        <v>2.4674</v>
      </c>
      <c r="Z7" t="s">
        <v>356</v>
      </c>
      <c r="AA7">
        <v>2.0581999999999998</v>
      </c>
      <c r="AB7" t="s">
        <v>315</v>
      </c>
      <c r="AC7">
        <v>1.9649000000000001</v>
      </c>
      <c r="AD7">
        <v>42.999499999999998</v>
      </c>
      <c r="AE7">
        <v>263.6703</v>
      </c>
      <c r="AF7">
        <v>16</v>
      </c>
      <c r="AG7">
        <v>128</v>
      </c>
    </row>
    <row r="8" spans="1:33">
      <c r="A8" t="s">
        <v>697</v>
      </c>
      <c r="B8" s="1">
        <v>0.60069444444444442</v>
      </c>
      <c r="C8" t="s">
        <v>146</v>
      </c>
      <c r="D8" t="s">
        <v>229</v>
      </c>
      <c r="E8" t="s">
        <v>553</v>
      </c>
      <c r="F8">
        <v>17204</v>
      </c>
      <c r="G8" t="s">
        <v>230</v>
      </c>
      <c r="H8" t="s">
        <v>231</v>
      </c>
      <c r="I8" t="s">
        <v>5</v>
      </c>
      <c r="J8" t="s">
        <v>331</v>
      </c>
      <c r="K8" t="s">
        <v>681</v>
      </c>
      <c r="L8">
        <v>9</v>
      </c>
      <c r="M8">
        <v>55.8491</v>
      </c>
      <c r="N8">
        <v>71.273899999999998</v>
      </c>
      <c r="O8">
        <v>25.619499999999999</v>
      </c>
      <c r="P8">
        <v>16.140899999999998</v>
      </c>
      <c r="Q8">
        <v>4.0743999999999998</v>
      </c>
      <c r="R8">
        <v>3.0802999999999998</v>
      </c>
      <c r="S8">
        <v>4.6553000000000004</v>
      </c>
      <c r="T8">
        <v>3.3652000000000002</v>
      </c>
      <c r="U8">
        <v>1.0964</v>
      </c>
      <c r="V8">
        <v>1.2381</v>
      </c>
      <c r="W8">
        <v>14.358599999999999</v>
      </c>
      <c r="X8" t="s">
        <v>481</v>
      </c>
      <c r="Y8">
        <v>1.8056000000000001</v>
      </c>
      <c r="Z8" t="s">
        <v>482</v>
      </c>
      <c r="AA8">
        <v>3.5186999999999999</v>
      </c>
      <c r="AB8" t="s">
        <v>698</v>
      </c>
      <c r="AC8">
        <v>3.1265999999999998</v>
      </c>
      <c r="AD8">
        <v>42.555900000000001</v>
      </c>
      <c r="AE8">
        <v>251.7585</v>
      </c>
      <c r="AF8">
        <v>16</v>
      </c>
      <c r="AG8">
        <v>129</v>
      </c>
    </row>
    <row r="9" spans="1:33">
      <c r="A9" t="s">
        <v>699</v>
      </c>
      <c r="B9" s="1">
        <v>0.60069444444444442</v>
      </c>
      <c r="C9" t="s">
        <v>146</v>
      </c>
      <c r="D9" t="s">
        <v>229</v>
      </c>
      <c r="E9" t="s">
        <v>553</v>
      </c>
      <c r="F9">
        <v>17204</v>
      </c>
      <c r="G9" t="s">
        <v>230</v>
      </c>
      <c r="H9" t="s">
        <v>231</v>
      </c>
      <c r="I9" t="s">
        <v>5</v>
      </c>
      <c r="J9" t="s">
        <v>331</v>
      </c>
      <c r="K9" t="s">
        <v>681</v>
      </c>
      <c r="L9">
        <v>5</v>
      </c>
      <c r="M9">
        <v>87.854200000000006</v>
      </c>
      <c r="N9">
        <v>48.651299999999999</v>
      </c>
      <c r="O9">
        <v>20.162500000000001</v>
      </c>
      <c r="P9">
        <v>10.552199999999999</v>
      </c>
      <c r="Q9">
        <v>6.4086999999999996</v>
      </c>
      <c r="R9">
        <v>2.3877000000000002</v>
      </c>
      <c r="S9">
        <v>0.95099999999999996</v>
      </c>
      <c r="T9">
        <v>0</v>
      </c>
      <c r="U9">
        <v>0</v>
      </c>
      <c r="V9">
        <v>0</v>
      </c>
      <c r="W9">
        <v>20.602900000000002</v>
      </c>
      <c r="X9" t="s">
        <v>341</v>
      </c>
      <c r="Y9">
        <v>5.3845000000000001</v>
      </c>
      <c r="Z9" t="s">
        <v>342</v>
      </c>
      <c r="AA9">
        <v>3.9824000000000002</v>
      </c>
      <c r="AB9" t="s">
        <v>400</v>
      </c>
      <c r="AC9">
        <v>2.3904000000000001</v>
      </c>
      <c r="AD9">
        <v>34.914400000000001</v>
      </c>
      <c r="AE9">
        <v>249.11750000000001</v>
      </c>
      <c r="AF9">
        <v>8</v>
      </c>
      <c r="AG9">
        <v>123</v>
      </c>
    </row>
    <row r="10" spans="1:33">
      <c r="A10" t="s">
        <v>700</v>
      </c>
      <c r="B10" s="1">
        <v>0.60069444444444442</v>
      </c>
      <c r="C10" t="s">
        <v>146</v>
      </c>
      <c r="D10" t="s">
        <v>229</v>
      </c>
      <c r="E10" t="s">
        <v>553</v>
      </c>
      <c r="F10">
        <v>17204</v>
      </c>
      <c r="G10" t="s">
        <v>230</v>
      </c>
      <c r="H10" t="s">
        <v>231</v>
      </c>
      <c r="I10" t="s">
        <v>5</v>
      </c>
      <c r="J10" t="s">
        <v>331</v>
      </c>
      <c r="K10" t="s">
        <v>681</v>
      </c>
      <c r="L10">
        <v>6</v>
      </c>
      <c r="M10">
        <v>66.745199999999997</v>
      </c>
      <c r="N10">
        <v>89.645099999999999</v>
      </c>
      <c r="O10">
        <v>18.0014</v>
      </c>
      <c r="P10">
        <v>6.5129999999999999</v>
      </c>
      <c r="Q10">
        <v>5.2295999999999996</v>
      </c>
      <c r="R10">
        <v>5.5556999999999999</v>
      </c>
      <c r="S10">
        <v>2.7027000000000001</v>
      </c>
      <c r="T10">
        <v>2.1591999999999998</v>
      </c>
      <c r="U10">
        <v>2.0899000000000001</v>
      </c>
      <c r="V10">
        <v>1.0981000000000001</v>
      </c>
      <c r="W10">
        <v>20.288599999999999</v>
      </c>
      <c r="X10" t="s">
        <v>701</v>
      </c>
      <c r="Y10">
        <v>1.5304</v>
      </c>
      <c r="Z10" t="s">
        <v>566</v>
      </c>
      <c r="AA10">
        <v>1.1061000000000001</v>
      </c>
      <c r="AB10" t="s">
        <v>293</v>
      </c>
      <c r="AC10">
        <v>2.0293000000000001</v>
      </c>
      <c r="AD10">
        <v>21.839300000000001</v>
      </c>
      <c r="AE10">
        <v>246.53360000000001</v>
      </c>
      <c r="AF10">
        <v>12</v>
      </c>
      <c r="AG10">
        <v>127</v>
      </c>
    </row>
    <row r="11" spans="1:33">
      <c r="A11" t="s">
        <v>702</v>
      </c>
      <c r="B11" s="1">
        <v>0.60069444444444442</v>
      </c>
      <c r="C11" t="s">
        <v>146</v>
      </c>
      <c r="D11" t="s">
        <v>229</v>
      </c>
      <c r="E11" t="s">
        <v>553</v>
      </c>
      <c r="F11">
        <v>17204</v>
      </c>
      <c r="G11" t="s">
        <v>230</v>
      </c>
      <c r="H11" t="s">
        <v>231</v>
      </c>
      <c r="I11" t="s">
        <v>5</v>
      </c>
      <c r="J11" t="s">
        <v>331</v>
      </c>
      <c r="K11" t="s">
        <v>681</v>
      </c>
      <c r="L11">
        <v>9</v>
      </c>
      <c r="M11">
        <v>61.84</v>
      </c>
      <c r="N11">
        <v>80.893900000000002</v>
      </c>
      <c r="O11">
        <v>29.0992</v>
      </c>
      <c r="P11">
        <v>9.9687000000000001</v>
      </c>
      <c r="Q11">
        <v>5.5282999999999998</v>
      </c>
      <c r="R11">
        <v>3.0164</v>
      </c>
      <c r="S11">
        <v>4.0091999999999999</v>
      </c>
      <c r="T11">
        <v>2.6410999999999998</v>
      </c>
      <c r="U11">
        <v>2.6987000000000001</v>
      </c>
      <c r="V11">
        <v>1.7628999999999999</v>
      </c>
      <c r="W11">
        <v>16.379300000000001</v>
      </c>
      <c r="X11" t="s">
        <v>440</v>
      </c>
      <c r="Y11">
        <v>0.30499999999999999</v>
      </c>
      <c r="Z11" t="s">
        <v>418</v>
      </c>
      <c r="AA11">
        <v>0.48299999999999998</v>
      </c>
      <c r="AB11" t="s">
        <v>703</v>
      </c>
      <c r="AC11">
        <v>1.1363000000000001</v>
      </c>
      <c r="AD11">
        <v>23.236899999999999</v>
      </c>
      <c r="AE11">
        <v>242.99879999999999</v>
      </c>
      <c r="AF11">
        <v>12</v>
      </c>
      <c r="AG11">
        <v>134</v>
      </c>
    </row>
    <row r="12" spans="1:33">
      <c r="A12" t="s">
        <v>704</v>
      </c>
      <c r="B12" s="1">
        <v>0.60069444444444442</v>
      </c>
      <c r="C12" t="s">
        <v>146</v>
      </c>
      <c r="D12" t="s">
        <v>229</v>
      </c>
      <c r="E12" t="s">
        <v>553</v>
      </c>
      <c r="F12">
        <v>17204</v>
      </c>
      <c r="G12" t="s">
        <v>230</v>
      </c>
      <c r="H12" t="s">
        <v>231</v>
      </c>
      <c r="I12" t="s">
        <v>5</v>
      </c>
      <c r="J12" t="s">
        <v>331</v>
      </c>
      <c r="K12" t="s">
        <v>681</v>
      </c>
      <c r="L12">
        <v>8</v>
      </c>
      <c r="M12">
        <v>73.564999999999998</v>
      </c>
      <c r="N12">
        <v>51.269799999999996</v>
      </c>
      <c r="O12">
        <v>25.067699999999999</v>
      </c>
      <c r="P12">
        <v>11.0747</v>
      </c>
      <c r="Q12">
        <v>5.5640999999999998</v>
      </c>
      <c r="R12">
        <v>6.2472000000000003</v>
      </c>
      <c r="S12">
        <v>4.8947000000000003</v>
      </c>
      <c r="T12">
        <v>3.4531000000000001</v>
      </c>
      <c r="U12">
        <v>1.5789</v>
      </c>
      <c r="V12">
        <v>1.8283</v>
      </c>
      <c r="W12">
        <v>17.677099999999999</v>
      </c>
      <c r="X12" t="s">
        <v>349</v>
      </c>
      <c r="Y12">
        <v>3.7191999999999998</v>
      </c>
      <c r="Z12" t="s">
        <v>350</v>
      </c>
      <c r="AA12">
        <v>3.2141999999999999</v>
      </c>
      <c r="AB12" t="s">
        <v>307</v>
      </c>
      <c r="AC12">
        <v>1.9958</v>
      </c>
      <c r="AD12">
        <v>29.177299999999999</v>
      </c>
      <c r="AE12">
        <v>240.3271</v>
      </c>
      <c r="AF12">
        <v>10</v>
      </c>
      <c r="AG12">
        <v>136</v>
      </c>
    </row>
    <row r="13" spans="1:33">
      <c r="A13" t="s">
        <v>705</v>
      </c>
      <c r="B13" s="1">
        <v>0.60069444444444442</v>
      </c>
      <c r="C13" t="s">
        <v>146</v>
      </c>
      <c r="D13" t="s">
        <v>229</v>
      </c>
      <c r="E13" t="s">
        <v>553</v>
      </c>
      <c r="F13">
        <v>17204</v>
      </c>
      <c r="G13" t="s">
        <v>230</v>
      </c>
      <c r="H13" t="s">
        <v>231</v>
      </c>
      <c r="I13" t="s">
        <v>5</v>
      </c>
      <c r="J13" t="s">
        <v>331</v>
      </c>
      <c r="K13" t="s">
        <v>681</v>
      </c>
      <c r="L13">
        <v>6</v>
      </c>
      <c r="M13">
        <v>86.8416</v>
      </c>
      <c r="N13">
        <v>45.620600000000003</v>
      </c>
      <c r="O13">
        <v>23.397300000000001</v>
      </c>
      <c r="P13">
        <v>6.0994999999999999</v>
      </c>
      <c r="Q13">
        <v>2.6554000000000002</v>
      </c>
      <c r="R13">
        <v>3.6046</v>
      </c>
      <c r="S13">
        <v>2.4365000000000001</v>
      </c>
      <c r="T13">
        <v>2.0958000000000001</v>
      </c>
      <c r="U13">
        <v>1.1026</v>
      </c>
      <c r="V13">
        <v>2.0074000000000001</v>
      </c>
      <c r="W13">
        <v>19.586400000000001</v>
      </c>
      <c r="X13" t="s">
        <v>706</v>
      </c>
      <c r="Y13">
        <v>0.7026</v>
      </c>
      <c r="Z13" t="s">
        <v>451</v>
      </c>
      <c r="AA13">
        <v>1.236</v>
      </c>
      <c r="AB13" t="s">
        <v>707</v>
      </c>
      <c r="AC13">
        <v>0</v>
      </c>
      <c r="AD13">
        <v>28.582999999999998</v>
      </c>
      <c r="AE13">
        <v>225.9693</v>
      </c>
      <c r="AF13">
        <v>16</v>
      </c>
      <c r="AG13">
        <v>116</v>
      </c>
    </row>
    <row r="51" spans="1:33" hidden="1" outlineLevel="1">
      <c r="A51" t="str">
        <f>C2</f>
        <v>Aintree</v>
      </c>
      <c r="B51">
        <f>B2</f>
        <v>0.60069444444444442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Haul Away (IRE)</v>
      </c>
      <c r="L52" t="str">
        <f t="shared" si="0"/>
        <v>Byron Flyer</v>
      </c>
      <c r="M52" t="str">
        <f t="shared" si="0"/>
        <v>Byron Flyer</v>
      </c>
      <c r="N52" t="str">
        <f t="shared" ref="N52:N91" si="1">INDEX($A$2:$A$20,(MATCH(LARGE(W$2:W$20,$J52),W$2:W$20,0)))</f>
        <v>Lungarno Palace (USA)</v>
      </c>
      <c r="O52" t="str">
        <f t="shared" ref="O52:O91" si="2">INDEX($A$2:$A$20,(MATCH(LARGE(AA$2:AA$20,$J52),AA$2:AA$20,0)))</f>
        <v>Haul Away (IRE)</v>
      </c>
      <c r="P52" t="str">
        <f t="shared" ref="P52:P91" si="3">INDEX($A$2:$A$20,(MATCH(LARGE(Y$2:Y$20,$J52),Y$2:Y$20,0)))</f>
        <v>Lygon Rock (IRE)</v>
      </c>
      <c r="Q52" t="str">
        <f t="shared" ref="Q52:Q91" si="4">INDEX($A$2:$A$20,(MATCH(LARGE(Y$2:Y$20,$J52),Y$2:Y$20,0)))</f>
        <v>Lygon Rock (IRE)</v>
      </c>
      <c r="R52" t="str">
        <f t="shared" ref="R52:R91" si="5">INDEX($A$2:$A$20,(MATCH(LARGE(AD$2:AD$20,$J52),AD$2:AD$20,0)))</f>
        <v>Haul Away (IRE)</v>
      </c>
      <c r="S52" t="str">
        <f t="shared" ref="S52:S80" si="6">A2</f>
        <v>Byron Flyer</v>
      </c>
      <c r="V52">
        <f t="shared" ref="V52:V80" si="7">SUM(Y52:AF52)</f>
        <v>70</v>
      </c>
      <c r="W52">
        <f t="shared" ref="W52:W80" si="8">V52-AG2</f>
        <v>-63</v>
      </c>
      <c r="X52">
        <f t="shared" ref="X52:X60" si="9">IF(ISNA(W52),"",W52)</f>
        <v>-63</v>
      </c>
      <c r="Y52">
        <f t="shared" ref="Y52:AA80" si="10">(($H$63+1)-(RANK(M2,M$2:M$30)))</f>
        <v>11</v>
      </c>
      <c r="Z52">
        <f t="shared" si="10"/>
        <v>12</v>
      </c>
      <c r="AA52">
        <f t="shared" si="10"/>
        <v>12</v>
      </c>
      <c r="AB52">
        <f t="shared" ref="AB52:AB80" si="11">(($H$63+1)-(RANK(W2,W$2:W$30)))</f>
        <v>10</v>
      </c>
      <c r="AC52">
        <f t="shared" ref="AC52:AC80" si="12">(($H$63+1)-(RANK(Y2,Y$2:Y$30)))</f>
        <v>3</v>
      </c>
      <c r="AD52">
        <f t="shared" ref="AD52:AD80" si="13">(($H$63+1)-(RANK(AA2,AA$2:AA$30)))</f>
        <v>10</v>
      </c>
      <c r="AE52">
        <f t="shared" ref="AE52:AF80" si="14">(($H$63+1)-(RANK(AC2,AC$2:AC$30)))</f>
        <v>5</v>
      </c>
      <c r="AF52">
        <f t="shared" si="14"/>
        <v>7</v>
      </c>
      <c r="AG52" t="str">
        <f>INDEX(S52:S92, MATCH(LARGE(X52:X92, 1),X52:X92, 0))</f>
        <v>Haul Away (IRE)</v>
      </c>
    </row>
    <row r="53" spans="1:33" hidden="1" outlineLevel="1">
      <c r="A53" t="s">
        <v>43</v>
      </c>
      <c r="B53" t="str">
        <f>A2</f>
        <v>Byron Flyer</v>
      </c>
      <c r="C53">
        <f>AE2</f>
        <v>393.97359999999998</v>
      </c>
      <c r="D53">
        <f>AG2</f>
        <v>133</v>
      </c>
      <c r="E53">
        <f>C53-D53</f>
        <v>260.97359999999998</v>
      </c>
      <c r="F53">
        <f>SUMIF(B53:B61, B53, G53:G61)</f>
        <v>7.9628431955846707E-2</v>
      </c>
      <c r="G53">
        <f>(1/C53)*(C53-C54)</f>
        <v>7.9628431955846707E-2</v>
      </c>
      <c r="H53">
        <f>AF2</f>
        <v>3.33</v>
      </c>
      <c r="J53">
        <v>2</v>
      </c>
      <c r="K53" t="str">
        <f t="shared" si="0"/>
        <v>Byron Flyer</v>
      </c>
      <c r="L53" t="str">
        <f t="shared" si="0"/>
        <v>Lungarno Palace (USA)</v>
      </c>
      <c r="M53" t="str">
        <f t="shared" si="0"/>
        <v>Paisley Park (IRE)</v>
      </c>
      <c r="N53" t="str">
        <f t="shared" si="1"/>
        <v>Mischievious Max (IRE)</v>
      </c>
      <c r="O53" t="str">
        <f t="shared" si="2"/>
        <v>Lygon Rock (IRE)</v>
      </c>
      <c r="P53" t="str">
        <f t="shared" si="3"/>
        <v>Haul Away (IRE)</v>
      </c>
      <c r="Q53" t="str">
        <f t="shared" si="4"/>
        <v>Haul Away (IRE)</v>
      </c>
      <c r="R53" t="str">
        <f t="shared" si="5"/>
        <v>Eamon An Cnoic (IRE)</v>
      </c>
      <c r="S53" t="str">
        <f t="shared" si="6"/>
        <v>Haul Away (IRE)</v>
      </c>
      <c r="V53">
        <f t="shared" si="7"/>
        <v>74</v>
      </c>
      <c r="W53">
        <f t="shared" si="8"/>
        <v>-61</v>
      </c>
      <c r="X53">
        <f t="shared" si="9"/>
        <v>-61</v>
      </c>
      <c r="Y53">
        <f t="shared" si="10"/>
        <v>12</v>
      </c>
      <c r="Z53">
        <f t="shared" si="10"/>
        <v>9</v>
      </c>
      <c r="AA53">
        <f t="shared" si="10"/>
        <v>10</v>
      </c>
      <c r="AB53">
        <f t="shared" si="11"/>
        <v>2</v>
      </c>
      <c r="AC53">
        <f t="shared" si="12"/>
        <v>11</v>
      </c>
      <c r="AD53">
        <f t="shared" si="13"/>
        <v>12</v>
      </c>
      <c r="AE53">
        <f t="shared" si="14"/>
        <v>6</v>
      </c>
      <c r="AF53">
        <f t="shared" si="14"/>
        <v>12</v>
      </c>
    </row>
    <row r="54" spans="1:33" hidden="1" outlineLevel="1">
      <c r="A54" t="s">
        <v>44</v>
      </c>
      <c r="B54" t="str">
        <f>A3</f>
        <v>Haul Away (IRE)</v>
      </c>
      <c r="C54">
        <f>AE3</f>
        <v>362.60210000000001</v>
      </c>
      <c r="D54">
        <f>AG3</f>
        <v>135</v>
      </c>
      <c r="E54">
        <f t="shared" ref="E54:E55" si="15">C54-D54</f>
        <v>227.60210000000001</v>
      </c>
      <c r="F54">
        <f ca="1">SUMIF(B53:B64, B54, G53:G61)</f>
        <v>0.49655796753554726</v>
      </c>
      <c r="H54">
        <f>AF3</f>
        <v>4</v>
      </c>
      <c r="J54">
        <v>3</v>
      </c>
      <c r="K54" t="str">
        <f t="shared" si="0"/>
        <v>Paisley Park (IRE)</v>
      </c>
      <c r="L54" t="str">
        <f t="shared" si="0"/>
        <v>Eaton Hill (IRE)</v>
      </c>
      <c r="M54" t="str">
        <f t="shared" si="0"/>
        <v>Haul Away (IRE)</v>
      </c>
      <c r="N54" t="str">
        <f t="shared" si="1"/>
        <v>Byron Flyer</v>
      </c>
      <c r="O54" t="str">
        <f t="shared" si="2"/>
        <v>Byron Flyer</v>
      </c>
      <c r="P54" t="str">
        <f t="shared" si="3"/>
        <v>Three Musketeers (IRE)</v>
      </c>
      <c r="Q54" t="str">
        <f t="shared" si="4"/>
        <v>Three Musketeers (IRE)</v>
      </c>
      <c r="R54" t="str">
        <f t="shared" si="5"/>
        <v>Cool Sky</v>
      </c>
      <c r="S54" t="str">
        <f t="shared" si="6"/>
        <v>Lungarno Palace (USA)</v>
      </c>
      <c r="V54">
        <f t="shared" si="7"/>
        <v>61</v>
      </c>
      <c r="W54">
        <f t="shared" si="8"/>
        <v>-66</v>
      </c>
      <c r="X54">
        <f t="shared" si="9"/>
        <v>-66</v>
      </c>
      <c r="Y54">
        <f t="shared" si="10"/>
        <v>9</v>
      </c>
      <c r="Z54">
        <f t="shared" si="10"/>
        <v>11</v>
      </c>
      <c r="AA54">
        <f t="shared" si="10"/>
        <v>4</v>
      </c>
      <c r="AB54">
        <f t="shared" si="11"/>
        <v>12</v>
      </c>
      <c r="AC54">
        <f t="shared" si="12"/>
        <v>9</v>
      </c>
      <c r="AD54">
        <f t="shared" si="13"/>
        <v>7</v>
      </c>
      <c r="AE54">
        <f t="shared" si="14"/>
        <v>4</v>
      </c>
      <c r="AF54">
        <f t="shared" si="14"/>
        <v>5</v>
      </c>
    </row>
    <row r="55" spans="1:33" hidden="1" outlineLevel="1">
      <c r="A55" t="s">
        <v>45</v>
      </c>
      <c r="B55" t="str">
        <f>A4</f>
        <v>Lungarno Palace (USA)</v>
      </c>
      <c r="C55">
        <f>AE4</f>
        <v>310.57870000000003</v>
      </c>
      <c r="D55">
        <f>AG4</f>
        <v>127</v>
      </c>
      <c r="E55">
        <f t="shared" si="15"/>
        <v>183.57870000000003</v>
      </c>
      <c r="F55">
        <f ca="1">SUMIF(B53:B64, B55, G53:G61)</f>
        <v>2.4161171285065074E-2</v>
      </c>
      <c r="H55">
        <f>AF4</f>
        <v>8</v>
      </c>
      <c r="J55">
        <v>4</v>
      </c>
      <c r="K55" t="str">
        <f t="shared" si="0"/>
        <v>Lungarno Palace (USA)</v>
      </c>
      <c r="L55" t="str">
        <f t="shared" si="0"/>
        <v>Haul Away (IRE)</v>
      </c>
      <c r="M55" t="str">
        <f t="shared" si="0"/>
        <v>Eamon An Cnoic (IRE)</v>
      </c>
      <c r="N55" t="str">
        <f t="shared" si="1"/>
        <v>Lygon Rock (IRE)</v>
      </c>
      <c r="O55" t="str">
        <f t="shared" si="2"/>
        <v>Cool Sky</v>
      </c>
      <c r="P55" t="str">
        <f t="shared" si="3"/>
        <v>Lungarno Palace (USA)</v>
      </c>
      <c r="Q55" t="str">
        <f t="shared" si="4"/>
        <v>Lungarno Palace (USA)</v>
      </c>
      <c r="R55" t="str">
        <f t="shared" si="5"/>
        <v>Mischievious Max (IRE)</v>
      </c>
      <c r="S55" t="str">
        <f t="shared" si="6"/>
        <v>Paisley Park (IRE)</v>
      </c>
      <c r="V55">
        <f t="shared" si="7"/>
        <v>56</v>
      </c>
      <c r="W55">
        <f t="shared" si="8"/>
        <v>-84</v>
      </c>
      <c r="X55">
        <f t="shared" si="9"/>
        <v>-84</v>
      </c>
      <c r="Y55">
        <f t="shared" si="10"/>
        <v>10</v>
      </c>
      <c r="Z55">
        <f t="shared" si="10"/>
        <v>4</v>
      </c>
      <c r="AA55">
        <f t="shared" si="10"/>
        <v>11</v>
      </c>
      <c r="AB55">
        <f t="shared" si="11"/>
        <v>4</v>
      </c>
      <c r="AC55">
        <f t="shared" si="12"/>
        <v>7</v>
      </c>
      <c r="AD55">
        <f t="shared" si="13"/>
        <v>6</v>
      </c>
      <c r="AE55">
        <f t="shared" si="14"/>
        <v>8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Haul Away (IRE)</v>
      </c>
      <c r="C56">
        <f>LARGE(M$2:M$20, D56)</f>
        <v>132.63900000000001</v>
      </c>
      <c r="D56">
        <v>1</v>
      </c>
      <c r="E56">
        <f>LARGE(M$2:M$20, F56)</f>
        <v>132.4</v>
      </c>
      <c r="F56">
        <v>2</v>
      </c>
      <c r="G56">
        <f t="shared" ref="G56:G61" si="16">IF(C56&gt;0, (1/C56)*(C56-E56), 0.1)</f>
        <v>1.8018833073229162E-3</v>
      </c>
      <c r="H56">
        <f t="shared" ref="H56:H61" si="17">INDEX(AF$2:AF$20,MATCH(B56,A$2:A$20,0))</f>
        <v>4</v>
      </c>
      <c r="J56">
        <v>5</v>
      </c>
      <c r="K56" t="str">
        <f t="shared" si="0"/>
        <v>Mischievious Max (IRE)</v>
      </c>
      <c r="L56" t="str">
        <f t="shared" si="0"/>
        <v>Massinis Trap (IRE)</v>
      </c>
      <c r="M56" t="str">
        <f t="shared" si="0"/>
        <v>Massinis Trap (IRE)</v>
      </c>
      <c r="N56" t="str">
        <f t="shared" si="1"/>
        <v>Eaton Hill (IRE)</v>
      </c>
      <c r="O56" t="str">
        <f t="shared" si="2"/>
        <v>Three Musketeers (IRE)</v>
      </c>
      <c r="P56" t="str">
        <f t="shared" si="3"/>
        <v>Eamon An Cnoic (IRE)</v>
      </c>
      <c r="Q56" t="str">
        <f t="shared" si="4"/>
        <v>Eamon An Cnoic (IRE)</v>
      </c>
      <c r="R56" t="str">
        <f t="shared" si="5"/>
        <v>Lygon Rock (IRE)</v>
      </c>
      <c r="S56" t="str">
        <f t="shared" si="6"/>
        <v>Mischievious Max (IRE)</v>
      </c>
      <c r="V56">
        <f t="shared" si="7"/>
        <v>47</v>
      </c>
      <c r="W56">
        <f t="shared" si="8"/>
        <v>-85</v>
      </c>
      <c r="X56">
        <f t="shared" si="9"/>
        <v>-85</v>
      </c>
      <c r="Y56">
        <f t="shared" si="10"/>
        <v>8</v>
      </c>
      <c r="Z56">
        <f t="shared" si="10"/>
        <v>7</v>
      </c>
      <c r="AA56">
        <f t="shared" si="10"/>
        <v>3</v>
      </c>
      <c r="AB56">
        <f t="shared" si="11"/>
        <v>11</v>
      </c>
      <c r="AC56">
        <f t="shared" si="12"/>
        <v>5</v>
      </c>
      <c r="AD56">
        <f t="shared" si="13"/>
        <v>1</v>
      </c>
      <c r="AE56">
        <f t="shared" si="14"/>
        <v>3</v>
      </c>
      <c r="AF56">
        <f t="shared" si="14"/>
        <v>9</v>
      </c>
    </row>
    <row r="57" spans="1:33" hidden="1" outlineLevel="1">
      <c r="A57" t="s">
        <v>25</v>
      </c>
      <c r="B57" t="str">
        <f>INDEX(A$2:A$20,MATCH(C57,W$2:W$20,0))</f>
        <v>Lungarno Palace (USA)</v>
      </c>
      <c r="C57">
        <f>LARGE(W$2:W$20, D57)</f>
        <v>23.413599999999999</v>
      </c>
      <c r="D57">
        <v>1</v>
      </c>
      <c r="E57">
        <f>LARGE(W$2:W$20, F57)</f>
        <v>22.847899999999999</v>
      </c>
      <c r="F57">
        <v>2</v>
      </c>
      <c r="G57">
        <f t="shared" si="16"/>
        <v>2.4161171285065074E-2</v>
      </c>
      <c r="H57">
        <f t="shared" si="17"/>
        <v>8</v>
      </c>
      <c r="J57">
        <v>6</v>
      </c>
      <c r="K57" t="str">
        <f t="shared" si="0"/>
        <v>Lygon Rock (IRE)</v>
      </c>
      <c r="L57" t="str">
        <f t="shared" si="0"/>
        <v>Mischievious Max (IRE)</v>
      </c>
      <c r="M57" t="str">
        <f t="shared" si="0"/>
        <v>Cool Sky</v>
      </c>
      <c r="N57" t="str">
        <f t="shared" si="1"/>
        <v>Forecast</v>
      </c>
      <c r="O57" t="str">
        <f t="shared" si="2"/>
        <v>Lungarno Palace (USA)</v>
      </c>
      <c r="P57" t="str">
        <f t="shared" si="3"/>
        <v>Paisley Park (IRE)</v>
      </c>
      <c r="Q57" t="str">
        <f t="shared" si="4"/>
        <v>Paisley Park (IRE)</v>
      </c>
      <c r="R57" t="str">
        <f t="shared" si="5"/>
        <v>Byron Flyer</v>
      </c>
      <c r="S57" t="str">
        <f t="shared" si="6"/>
        <v>Eamon An Cnoic (IRE)</v>
      </c>
      <c r="V57">
        <f t="shared" si="7"/>
        <v>51</v>
      </c>
      <c r="W57">
        <f t="shared" si="8"/>
        <v>-77</v>
      </c>
      <c r="X57">
        <f t="shared" si="9"/>
        <v>-77</v>
      </c>
      <c r="Y57">
        <f t="shared" si="10"/>
        <v>5</v>
      </c>
      <c r="Z57">
        <f t="shared" si="10"/>
        <v>5</v>
      </c>
      <c r="AA57">
        <f t="shared" si="10"/>
        <v>9</v>
      </c>
      <c r="AB57">
        <f t="shared" si="11"/>
        <v>1</v>
      </c>
      <c r="AC57">
        <f t="shared" si="12"/>
        <v>8</v>
      </c>
      <c r="AD57">
        <f t="shared" si="13"/>
        <v>5</v>
      </c>
      <c r="AE57">
        <f t="shared" si="14"/>
        <v>7</v>
      </c>
      <c r="AF57">
        <f t="shared" si="14"/>
        <v>11</v>
      </c>
    </row>
    <row r="58" spans="1:33" hidden="1" outlineLevel="1">
      <c r="A58" t="s">
        <v>28</v>
      </c>
      <c r="B58" t="str">
        <f>INDEX(A$2:A$20,MATCH(C58,AA$2:AA$20,0))</f>
        <v>Haul Away (IRE)</v>
      </c>
      <c r="C58">
        <f>LARGE(AA$2:AA$20, D58)</f>
        <v>5.8250000000000002</v>
      </c>
      <c r="D58">
        <v>1</v>
      </c>
      <c r="E58">
        <f>LARGE(AA$2:AA$20, F58)</f>
        <v>3.9824000000000002</v>
      </c>
      <c r="F58">
        <v>2</v>
      </c>
      <c r="G58">
        <f t="shared" si="16"/>
        <v>0.31632618025751075</v>
      </c>
      <c r="H58">
        <f t="shared" si="17"/>
        <v>4</v>
      </c>
      <c r="J58">
        <v>7</v>
      </c>
      <c r="K58" t="str">
        <f t="shared" si="0"/>
        <v>Forecast</v>
      </c>
      <c r="L58" t="str">
        <f t="shared" si="0"/>
        <v>Cool Sky</v>
      </c>
      <c r="M58" t="str">
        <f t="shared" si="0"/>
        <v>Three Musketeers (IRE)</v>
      </c>
      <c r="N58" t="str">
        <f t="shared" si="1"/>
        <v>Three Musketeers (IRE)</v>
      </c>
      <c r="O58" t="str">
        <f t="shared" si="2"/>
        <v>Paisley Park (IRE)</v>
      </c>
      <c r="P58" t="str">
        <f t="shared" si="3"/>
        <v>Cool Sky</v>
      </c>
      <c r="Q58" t="str">
        <f t="shared" si="4"/>
        <v>Cool Sky</v>
      </c>
      <c r="R58" t="str">
        <f t="shared" si="5"/>
        <v>Paisley Park (IRE)</v>
      </c>
      <c r="S58" t="str">
        <f t="shared" si="6"/>
        <v>Cool Sky</v>
      </c>
      <c r="V58">
        <f t="shared" si="7"/>
        <v>54</v>
      </c>
      <c r="W58">
        <f t="shared" si="8"/>
        <v>-75</v>
      </c>
      <c r="X58">
        <f t="shared" si="9"/>
        <v>-75</v>
      </c>
      <c r="Y58">
        <f t="shared" si="10"/>
        <v>1</v>
      </c>
      <c r="Z58">
        <f t="shared" si="10"/>
        <v>6</v>
      </c>
      <c r="AA58">
        <f t="shared" si="10"/>
        <v>7</v>
      </c>
      <c r="AB58">
        <f t="shared" si="11"/>
        <v>3</v>
      </c>
      <c r="AC58">
        <f t="shared" si="12"/>
        <v>6</v>
      </c>
      <c r="AD58">
        <f t="shared" si="13"/>
        <v>9</v>
      </c>
      <c r="AE58">
        <f t="shared" si="14"/>
        <v>12</v>
      </c>
      <c r="AF58">
        <f t="shared" si="14"/>
        <v>10</v>
      </c>
    </row>
    <row r="59" spans="1:33" hidden="1" outlineLevel="1">
      <c r="A59" t="s">
        <v>30</v>
      </c>
      <c r="B59" t="str">
        <f>INDEX(A$2:A$20,MATCH(C59,AC$2:AC$20,0))</f>
        <v>Cool Sky</v>
      </c>
      <c r="C59">
        <f>LARGE(AC$2:AC$20, D59)</f>
        <v>3.1265999999999998</v>
      </c>
      <c r="D59">
        <v>1</v>
      </c>
      <c r="E59">
        <f>LARGE(AC$2:AC$20, F59)</f>
        <v>2.3904000000000001</v>
      </c>
      <c r="F59">
        <v>2</v>
      </c>
      <c r="G59">
        <f t="shared" si="16"/>
        <v>0.23546344271732866</v>
      </c>
      <c r="H59">
        <f t="shared" si="17"/>
        <v>16</v>
      </c>
      <c r="J59">
        <v>8</v>
      </c>
      <c r="K59" t="str">
        <f t="shared" si="0"/>
        <v>Eamon An Cnoic (IRE)</v>
      </c>
      <c r="L59" t="str">
        <f t="shared" si="0"/>
        <v>Eamon An Cnoic (IRE)</v>
      </c>
      <c r="M59" t="str">
        <f t="shared" si="0"/>
        <v>Forecast</v>
      </c>
      <c r="N59" t="str">
        <f t="shared" si="1"/>
        <v>Massinis Trap (IRE)</v>
      </c>
      <c r="O59" t="str">
        <f t="shared" si="2"/>
        <v>Eamon An Cnoic (IRE)</v>
      </c>
      <c r="P59" t="str">
        <f t="shared" si="3"/>
        <v>Mischievious Max (IRE)</v>
      </c>
      <c r="Q59" t="str">
        <f t="shared" si="4"/>
        <v>Mischievious Max (IRE)</v>
      </c>
      <c r="R59" t="str">
        <f t="shared" si="5"/>
        <v>Lungarno Palace (USA)</v>
      </c>
      <c r="S59" t="str">
        <f t="shared" si="6"/>
        <v>Lygon Rock (IRE)</v>
      </c>
      <c r="V59">
        <f t="shared" si="7"/>
        <v>62</v>
      </c>
      <c r="W59">
        <f t="shared" si="8"/>
        <v>-61</v>
      </c>
      <c r="X59">
        <f t="shared" si="9"/>
        <v>-61</v>
      </c>
      <c r="Y59">
        <f t="shared" si="10"/>
        <v>7</v>
      </c>
      <c r="Z59">
        <f t="shared" si="10"/>
        <v>2</v>
      </c>
      <c r="AA59">
        <f t="shared" si="10"/>
        <v>2</v>
      </c>
      <c r="AB59">
        <f t="shared" si="11"/>
        <v>9</v>
      </c>
      <c r="AC59">
        <f t="shared" si="12"/>
        <v>12</v>
      </c>
      <c r="AD59">
        <f t="shared" si="13"/>
        <v>11</v>
      </c>
      <c r="AE59">
        <f t="shared" si="14"/>
        <v>11</v>
      </c>
      <c r="AF59">
        <f t="shared" si="14"/>
        <v>8</v>
      </c>
    </row>
    <row r="60" spans="1:33" hidden="1" outlineLevel="1">
      <c r="A60" t="s">
        <v>26</v>
      </c>
      <c r="B60" t="str">
        <f>INDEX(A$2:A$20,MATCH(C60,Y$2:Y$20,0))</f>
        <v>Lygon Rock (IRE)</v>
      </c>
      <c r="C60">
        <f>LARGE(Y$2:Y$20, D60)</f>
        <v>5.3845000000000001</v>
      </c>
      <c r="D60">
        <v>1</v>
      </c>
      <c r="E60">
        <f>LARGE(Y$2:Y$20, F60)</f>
        <v>4.3551000000000002</v>
      </c>
      <c r="F60">
        <v>2</v>
      </c>
      <c r="G60">
        <f t="shared" si="16"/>
        <v>0.19117838239390841</v>
      </c>
      <c r="H60">
        <f t="shared" si="17"/>
        <v>8</v>
      </c>
      <c r="J60">
        <v>9</v>
      </c>
      <c r="K60" t="str">
        <f t="shared" si="0"/>
        <v>Three Musketeers (IRE)</v>
      </c>
      <c r="L60" t="str">
        <f t="shared" si="0"/>
        <v>Paisley Park (IRE)</v>
      </c>
      <c r="M60" t="str">
        <f t="shared" si="0"/>
        <v>Lungarno Palace (USA)</v>
      </c>
      <c r="N60" t="str">
        <f t="shared" si="1"/>
        <v>Paisley Park (IRE)</v>
      </c>
      <c r="O60" t="str">
        <f t="shared" si="2"/>
        <v>Forecast</v>
      </c>
      <c r="P60" t="str">
        <f t="shared" si="3"/>
        <v>Eaton Hill (IRE)</v>
      </c>
      <c r="Q60" t="str">
        <f t="shared" si="4"/>
        <v>Eaton Hill (IRE)</v>
      </c>
      <c r="R60" t="str">
        <f t="shared" si="5"/>
        <v>Three Musketeers (IRE)</v>
      </c>
      <c r="S60" t="str">
        <f t="shared" si="6"/>
        <v>Eaton Hill (IRE)</v>
      </c>
      <c r="V60">
        <f t="shared" si="7"/>
        <v>40</v>
      </c>
      <c r="W60">
        <f t="shared" si="8"/>
        <v>-87</v>
      </c>
      <c r="X60">
        <f t="shared" si="9"/>
        <v>-87</v>
      </c>
      <c r="Y60">
        <f t="shared" si="10"/>
        <v>3</v>
      </c>
      <c r="Z60">
        <f t="shared" si="10"/>
        <v>10</v>
      </c>
      <c r="AA60">
        <f t="shared" si="10"/>
        <v>1</v>
      </c>
      <c r="AB60">
        <f t="shared" si="11"/>
        <v>8</v>
      </c>
      <c r="AC60">
        <f t="shared" si="12"/>
        <v>4</v>
      </c>
      <c r="AD60">
        <f t="shared" si="13"/>
        <v>3</v>
      </c>
      <c r="AE60">
        <f t="shared" si="14"/>
        <v>10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Haul Away (IRE)</v>
      </c>
      <c r="C61">
        <f>LARGE(AD$2:AD$20, D61)</f>
        <v>52.338200000000001</v>
      </c>
      <c r="D61">
        <v>1</v>
      </c>
      <c r="E61">
        <f>LARGE(AD$2:AD$20, F61)</f>
        <v>42.999499999999998</v>
      </c>
      <c r="F61">
        <v>2</v>
      </c>
      <c r="G61">
        <f t="shared" si="16"/>
        <v>0.17842990397071359</v>
      </c>
      <c r="H61">
        <f t="shared" si="17"/>
        <v>4</v>
      </c>
      <c r="J61">
        <v>10</v>
      </c>
      <c r="K61" t="str">
        <f t="shared" si="0"/>
        <v>Eaton Hill (IRE)</v>
      </c>
      <c r="L61" t="str">
        <f t="shared" si="0"/>
        <v>Three Musketeers (IRE)</v>
      </c>
      <c r="M61" t="str">
        <f t="shared" si="0"/>
        <v>Mischievious Max (IRE)</v>
      </c>
      <c r="N61" t="str">
        <f t="shared" si="1"/>
        <v>Cool Sky</v>
      </c>
      <c r="O61" t="str">
        <f t="shared" si="2"/>
        <v>Eaton Hill (IRE)</v>
      </c>
      <c r="P61" t="str">
        <f t="shared" si="3"/>
        <v>Byron Flyer</v>
      </c>
      <c r="Q61" t="str">
        <f t="shared" si="4"/>
        <v>Byron Flyer</v>
      </c>
      <c r="R61" t="str">
        <f t="shared" si="5"/>
        <v>Forecast</v>
      </c>
      <c r="S61" t="str">
        <f t="shared" si="6"/>
        <v>Massinis Trap (IRE)</v>
      </c>
      <c r="V61">
        <f t="shared" si="7"/>
        <v>30</v>
      </c>
      <c r="W61">
        <f t="shared" si="8"/>
        <v>-104</v>
      </c>
      <c r="X61">
        <f>IF(ISNA(W61),"",W61)</f>
        <v>-104</v>
      </c>
      <c r="Y61">
        <f t="shared" si="10"/>
        <v>2</v>
      </c>
      <c r="Z61">
        <f t="shared" si="10"/>
        <v>8</v>
      </c>
      <c r="AA61">
        <f t="shared" si="10"/>
        <v>8</v>
      </c>
      <c r="AB61">
        <f t="shared" si="11"/>
        <v>5</v>
      </c>
      <c r="AC61">
        <f t="shared" si="12"/>
        <v>1</v>
      </c>
      <c r="AD61">
        <f t="shared" si="13"/>
        <v>2</v>
      </c>
      <c r="AE61">
        <f t="shared" si="14"/>
        <v>2</v>
      </c>
      <c r="AF61">
        <f t="shared" si="14"/>
        <v>2</v>
      </c>
    </row>
    <row r="62" spans="1:33" hidden="1" outlineLevel="1">
      <c r="A62" t="s">
        <v>116</v>
      </c>
      <c r="B62" t="str">
        <f>IF(OR(D2="5f ", D2="6f ", D2="7f ", D2="1m "), B57, IF(J2="2yo", B59, B53))</f>
        <v>Byron Flyer</v>
      </c>
      <c r="J62">
        <v>11</v>
      </c>
      <c r="K62" t="str">
        <f t="shared" si="0"/>
        <v>Massinis Trap (IRE)</v>
      </c>
      <c r="L62" t="str">
        <f t="shared" si="0"/>
        <v>Lygon Rock (IRE)</v>
      </c>
      <c r="M62" t="str">
        <f t="shared" si="0"/>
        <v>Lygon Rock (IRE)</v>
      </c>
      <c r="N62" t="str">
        <f t="shared" si="1"/>
        <v>Haul Away (IRE)</v>
      </c>
      <c r="O62" t="str">
        <f t="shared" si="2"/>
        <v>Massinis Trap (IRE)</v>
      </c>
      <c r="P62" t="str">
        <f t="shared" si="3"/>
        <v>Forecast</v>
      </c>
      <c r="Q62" t="str">
        <f t="shared" si="4"/>
        <v>Forecast</v>
      </c>
      <c r="R62" t="str">
        <f t="shared" si="5"/>
        <v>Massinis Trap (IRE)</v>
      </c>
      <c r="S62" t="str">
        <f t="shared" si="6"/>
        <v>Three Musketeers (IRE)</v>
      </c>
      <c r="V62">
        <f t="shared" si="7"/>
        <v>50</v>
      </c>
      <c r="W62">
        <f t="shared" si="8"/>
        <v>-86</v>
      </c>
      <c r="X62">
        <f t="shared" ref="X62:X80" si="18">IF(ISNA(W62),"",W62)</f>
        <v>-86</v>
      </c>
      <c r="Y62">
        <f t="shared" si="10"/>
        <v>4</v>
      </c>
      <c r="Z62">
        <f t="shared" si="10"/>
        <v>3</v>
      </c>
      <c r="AA62">
        <f t="shared" si="10"/>
        <v>6</v>
      </c>
      <c r="AB62">
        <f t="shared" si="11"/>
        <v>6</v>
      </c>
      <c r="AC62">
        <f t="shared" si="12"/>
        <v>10</v>
      </c>
      <c r="AD62">
        <f t="shared" si="13"/>
        <v>8</v>
      </c>
      <c r="AE62">
        <f t="shared" si="14"/>
        <v>9</v>
      </c>
      <c r="AF62">
        <f t="shared" si="14"/>
        <v>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Haul Away (IRE)</v>
      </c>
      <c r="C63" t="str">
        <f>IF(G68="Handicap", INDEX(B53:B55,(MATCH(LARGE(D53:D55,3),D53:D55,0))))</f>
        <v>Lungarno Palace (USA)</v>
      </c>
      <c r="D63" t="str">
        <f>IF(G68="Handicap", INDEX(B53:B55,(MATCH(LARGE(E53:E55,1),E53:E55,0))))</f>
        <v>Byron Flyer</v>
      </c>
      <c r="G63" t="s">
        <v>68</v>
      </c>
      <c r="H63">
        <f>COUNTIF(A2:A30, "*")</f>
        <v>12</v>
      </c>
      <c r="J63">
        <v>12</v>
      </c>
      <c r="K63" t="str">
        <f t="shared" si="0"/>
        <v>Cool Sky</v>
      </c>
      <c r="L63" t="str">
        <f t="shared" si="0"/>
        <v>Forecast</v>
      </c>
      <c r="M63" t="str">
        <f t="shared" si="0"/>
        <v>Eaton Hill (IRE)</v>
      </c>
      <c r="N63" t="str">
        <f t="shared" si="1"/>
        <v>Eamon An Cnoic (IRE)</v>
      </c>
      <c r="O63" t="str">
        <f t="shared" si="2"/>
        <v>Mischievious Max (IRE)</v>
      </c>
      <c r="P63" t="str">
        <f t="shared" si="3"/>
        <v>Massinis Trap (IRE)</v>
      </c>
      <c r="Q63" t="str">
        <f t="shared" si="4"/>
        <v>Massinis Trap (IRE)</v>
      </c>
      <c r="R63" t="str">
        <f t="shared" si="5"/>
        <v>Eaton Hill (IRE)</v>
      </c>
      <c r="S63" t="str">
        <f t="shared" si="6"/>
        <v>Forecast</v>
      </c>
      <c r="V63">
        <f t="shared" si="7"/>
        <v>29</v>
      </c>
      <c r="W63">
        <f t="shared" si="8"/>
        <v>-87</v>
      </c>
      <c r="X63">
        <f t="shared" si="18"/>
        <v>-87</v>
      </c>
      <c r="Y63">
        <f t="shared" si="10"/>
        <v>6</v>
      </c>
      <c r="Z63">
        <f t="shared" si="10"/>
        <v>1</v>
      </c>
      <c r="AA63">
        <f t="shared" si="10"/>
        <v>5</v>
      </c>
      <c r="AB63">
        <f t="shared" si="11"/>
        <v>7</v>
      </c>
      <c r="AC63">
        <f t="shared" si="12"/>
        <v>2</v>
      </c>
      <c r="AD63">
        <f t="shared" si="13"/>
        <v>4</v>
      </c>
      <c r="AE63">
        <f t="shared" si="14"/>
        <v>1</v>
      </c>
      <c r="AF63">
        <f t="shared" si="14"/>
        <v>3</v>
      </c>
    </row>
    <row r="64" spans="1:33" hidden="1" outlineLevel="1">
      <c r="A64" t="s">
        <v>48</v>
      </c>
      <c r="B64" t="str">
        <f>INDEX(B53:B63,MODE(MATCH(B53:B63,B53:B63,0)))</f>
        <v>Haul Away (IRE)</v>
      </c>
      <c r="C64">
        <f>INDEX(AF$2:AF$20,MATCH(B64,A$2:A$20,0))</f>
        <v>4</v>
      </c>
      <c r="D64">
        <v>1</v>
      </c>
      <c r="E64">
        <f>SUMIF(B53:B61, B64, G53:G61)</f>
        <v>0.49655796753554726</v>
      </c>
      <c r="F64">
        <v>0</v>
      </c>
      <c r="G64" t="str">
        <f>K2</f>
        <v>Racing UK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>
        <f t="shared" si="14"/>
        <v>1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Lungarno Palace (USA)</v>
      </c>
      <c r="C65">
        <f>INDEX(AF$2:AF$20,MATCH(B65,A$2:A$20,0))</f>
        <v>8</v>
      </c>
      <c r="D65">
        <v>1</v>
      </c>
      <c r="F65">
        <f>IF(G68="Non Handicap", F64+1, F64)</f>
        <v>0</v>
      </c>
      <c r="G65" t="str">
        <f>D2</f>
        <v xml:space="preserve">2m4f </v>
      </c>
      <c r="H65">
        <f>LARGE(G58:G60, 1)</f>
        <v>0.31632618025751075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>
        <f t="shared" si="14"/>
        <v>1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17204</v>
      </c>
      <c r="H66">
        <f ca="1">LARGE(F53:F55, 1)</f>
        <v>0.49655796753554726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>
        <f t="shared" si="14"/>
        <v>1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Haul Away (IRE)</v>
      </c>
      <c r="F67">
        <f>IF(H63&lt;11, F66+1, F66)</f>
        <v>0</v>
      </c>
      <c r="G67" t="str">
        <f>G2</f>
        <v>Good</v>
      </c>
      <c r="H67" t="str">
        <f ca="1">INDEX(B53:B55,MATCH(H66,F53:F55,0))</f>
        <v>Haul Away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>
        <f t="shared" si="14"/>
        <v>1</v>
      </c>
      <c r="AF67" t="e">
        <f t="shared" si="14"/>
        <v>#N/A</v>
      </c>
    </row>
    <row r="68" spans="1:32" hidden="1" outlineLevel="1">
      <c r="A68" t="str">
        <f ca="1">INDEX(B62:B67,MODE(MATCH(B62:B67,B62:B67,0)))</f>
        <v>Haul Away (IRE)</v>
      </c>
      <c r="B68" t="str">
        <f ca="1">IF(ISNA(A68), B56, A68)</f>
        <v>Haul Away (IRE)</v>
      </c>
      <c r="C68">
        <f ca="1">INDEX(AF$2:AF$20,MATCH(B68,A$2:A$20,0))</f>
        <v>4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>
        <f t="shared" si="14"/>
        <v>1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Haul Away (IRE)</v>
      </c>
      <c r="C69">
        <f ca="1">INDEX(AF$2:AF$20,MATCH(B69,A$2:A$20,0))</f>
        <v>4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>
        <f t="shared" si="14"/>
        <v>1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Haul Away (IRE)</v>
      </c>
      <c r="C70">
        <f ca="1">INDEX(AF$2:AF$20,MATCH(B70,A$2:A$20,0))</f>
        <v>4</v>
      </c>
      <c r="D70">
        <v>1</v>
      </c>
      <c r="E70">
        <f ca="1">SUMIF(B53:B61, B70, G53:G61)</f>
        <v>0.49655796753554726</v>
      </c>
      <c r="F70">
        <f ca="1">IF(E70&gt;1.5, F69+1, F69)</f>
        <v>0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>
        <f t="shared" si="14"/>
        <v>1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>
        <f t="shared" si="14"/>
        <v>1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Byron Flyer</v>
      </c>
      <c r="C72">
        <f>C53</f>
        <v>393.97359999999998</v>
      </c>
      <c r="D72">
        <f>(1/C72)*(C72-C73)</f>
        <v>7.9628431955846707E-2</v>
      </c>
      <c r="E72">
        <f>H53</f>
        <v>3.33</v>
      </c>
      <c r="F72">
        <f>(E72*10)-10</f>
        <v>23.299999999999997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>
        <f t="shared" si="14"/>
        <v>1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Haul Away (IRE)</v>
      </c>
      <c r="C73">
        <f t="shared" si="19"/>
        <v>362.60210000000001</v>
      </c>
      <c r="D73">
        <f>(1/C73)*(C73-C74)</f>
        <v>0.14347241783762416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>
        <f t="shared" si="14"/>
        <v>1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Lungarno Palace (USA)</v>
      </c>
      <c r="C74">
        <f t="shared" si="19"/>
        <v>310.57870000000003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>
        <f t="shared" si="14"/>
        <v>1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>
        <f t="shared" si="14"/>
        <v>1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>
        <f t="shared" si="14"/>
        <v>1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3.33</v>
      </c>
      <c r="C77">
        <f>SMALL(AF2:AF50, 1)</f>
        <v>3.33</v>
      </c>
      <c r="D77" t="str">
        <f>IF(G77&lt;=3, "YES", "NO")</f>
        <v>NO</v>
      </c>
      <c r="E77">
        <f>IF(C77=0,SMALL(AF2:AF49,2), C77)</f>
        <v>3.33</v>
      </c>
      <c r="F77">
        <f>IF(E77=0, SMALL(AF2:AF49, 3), E77)</f>
        <v>3.33</v>
      </c>
      <c r="G77">
        <f>IF(F77=0, SMALL(AF2:AF49, 4), F77)</f>
        <v>3.33</v>
      </c>
      <c r="H77" t="str">
        <f>INDEX(A2:A50, MATCH(G77, AF2:AF50, 0))</f>
        <v>Byron Flyer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>
        <f t="shared" si="14"/>
        <v>1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393.97359999999998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>
        <f t="shared" si="14"/>
        <v>1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393.97359999999998</v>
      </c>
      <c r="C79">
        <f>C78/B79</f>
        <v>2.5382411410307699E-5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Byron Flyer is highly rated.</v>
      </c>
      <c r="H79" t="str">
        <f>INDEX(A2:A50, MATCH(B79, AE2:AE50, 0))</f>
        <v>Byron Flyer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>
        <f t="shared" si="14"/>
        <v>1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21.652899999999999</v>
      </c>
      <c r="C80">
        <f>(B81-B80)+0.01</f>
        <v>1.7706999999999999</v>
      </c>
      <c r="D80" t="str">
        <f>D2</f>
        <v xml:space="preserve">2m4f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>
        <f t="shared" si="14"/>
        <v>1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23.413599999999999</v>
      </c>
      <c r="C81">
        <f>C80/B81</f>
        <v>7.5626986025216114E-2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Forecast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Aintree</v>
      </c>
    </row>
    <row r="82" spans="1:19" hidden="1" outlineLevel="1">
      <c r="A82" t="s">
        <v>110</v>
      </c>
      <c r="B82">
        <f>INDEX(M2:M49, MATCH(H77, A2:A49, 0))</f>
        <v>132.4</v>
      </c>
      <c r="C82">
        <f>(B83-B82)+0.01</f>
        <v>0.24900000000000433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132.63900000000001</v>
      </c>
      <c r="C83">
        <f>C82/B83</f>
        <v>1.8772759143238739E-3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Byron Flyeris the form horse.</v>
      </c>
      <c r="H83" t="str">
        <f>INDEX(A2:A50,MATCH(B83,INDEX(M2:M50,0)))</f>
        <v>Forecast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1.6369</v>
      </c>
      <c r="C84">
        <f>(B85-B84)+0.01</f>
        <v>1.4996999999999998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3.1265999999999998</v>
      </c>
      <c r="C85">
        <f>C84/B85</f>
        <v>0.47965841489157546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Cool Sky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34.017299999999999</v>
      </c>
      <c r="C86">
        <f>(B87-B86)+0.01</f>
        <v>18.330900000000003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52.338200000000001</v>
      </c>
      <c r="C87">
        <f>C86/B87</f>
        <v>0.35023940448849983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Haul Away (IRE) is 35.02% ahead of Byron Flyer. </v>
      </c>
      <c r="H87" t="str">
        <f>INDEX(A2:A50, MATCH(B87, AD2:AD50, 0))</f>
        <v>Haul Away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1.4263999999999999</v>
      </c>
      <c r="C88">
        <f>B89-B88</f>
        <v>3.9581</v>
      </c>
      <c r="H88" t="str">
        <f>INDEX(X2:X50, MATCH(B88, Y2:Y50, 0))</f>
        <v>Kennedy, W T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5.3845000000000001</v>
      </c>
      <c r="C89">
        <f>C88/B89</f>
        <v>0.73509146624570521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Johnson, Richard is 73.51% ahead of Kennedy, W T.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107.2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107.2</v>
      </c>
      <c r="C91">
        <f>(C90+0.01)/(B91+0.01)</f>
        <v>1.8654976214905325E-4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Byron Flyer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0.1905</v>
      </c>
    </row>
    <row r="96" spans="1:19" hidden="1" outlineLevel="1">
      <c r="A96" t="s">
        <v>70</v>
      </c>
      <c r="B96">
        <f>INDEX(Sheet1!H:H, MATCH($A$51, Sheet1!$A:$A,0))</f>
        <v>0.28570000000000001</v>
      </c>
      <c r="C96" t="str">
        <f>IF(AND($B$94&gt;15,B96&gt;0.25),B55)</f>
        <v>Lungarno Palace (USA)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Lungarno Palace (USA)</v>
      </c>
      <c r="G96" t="str">
        <f>INDEX(F96:F101,MATCH(1,E96:E101,0))</f>
        <v>Lungarno Palace (USA)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9.5200000000000007E-2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4.7600000000000003E-2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5</v>
      </c>
      <c r="E100">
        <f t="shared" si="23"/>
        <v>2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9.5200000000000007E-2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4" width="22.5703125" bestFit="1" customWidth="1"/>
    <col min="5" max="5" width="12" bestFit="1" customWidth="1"/>
    <col min="6" max="6" width="13.28515625" bestFit="1" customWidth="1"/>
    <col min="7" max="7" width="255.7109375" bestFit="1" customWidth="1"/>
    <col min="8" max="8" width="22.5703125" bestFit="1" customWidth="1"/>
    <col min="9" max="9" width="10.140625" bestFit="1" customWidth="1"/>
    <col min="10" max="10" width="16.28515625" bestFit="1" customWidth="1"/>
    <col min="11" max="11" width="43" bestFit="1" customWidth="1"/>
    <col min="12" max="19" width="22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22" bestFit="1" customWidth="1"/>
    <col min="25" max="25" width="14.42578125" bestFit="1" customWidth="1"/>
    <col min="26" max="26" width="24.28515625" bestFit="1" customWidth="1"/>
    <col min="27" max="27" width="15" bestFit="1" customWidth="1"/>
    <col min="28" max="28" width="18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2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710</v>
      </c>
      <c r="B2" s="1">
        <v>0.60763888888888895</v>
      </c>
      <c r="C2" t="s">
        <v>212</v>
      </c>
      <c r="D2" t="s">
        <v>708</v>
      </c>
      <c r="F2">
        <v>5451</v>
      </c>
      <c r="G2" t="s">
        <v>230</v>
      </c>
      <c r="H2" t="s">
        <v>231</v>
      </c>
      <c r="I2" t="s">
        <v>5</v>
      </c>
      <c r="J2" t="s">
        <v>331</v>
      </c>
      <c r="K2" t="s">
        <v>709</v>
      </c>
      <c r="L2">
        <v>7</v>
      </c>
      <c r="M2">
        <v>114.34820000000001</v>
      </c>
      <c r="N2">
        <v>102.068</v>
      </c>
      <c r="O2">
        <v>63.857100000000003</v>
      </c>
      <c r="P2">
        <v>12.5785</v>
      </c>
      <c r="Q2">
        <v>5.1169000000000002</v>
      </c>
      <c r="R2">
        <v>7.1292</v>
      </c>
      <c r="S2">
        <v>5.0514999999999999</v>
      </c>
      <c r="T2">
        <v>3.7092000000000001</v>
      </c>
      <c r="U2">
        <v>1.9839</v>
      </c>
      <c r="V2">
        <v>0.89790000000000003</v>
      </c>
      <c r="W2">
        <v>13.620699999999999</v>
      </c>
      <c r="Y2">
        <v>0</v>
      </c>
      <c r="Z2" t="s">
        <v>306</v>
      </c>
      <c r="AA2">
        <v>1.9072</v>
      </c>
      <c r="AB2" t="s">
        <v>711</v>
      </c>
      <c r="AC2">
        <v>2.8254000000000001</v>
      </c>
      <c r="AD2">
        <v>9.0936000000000003</v>
      </c>
      <c r="AE2" s="23">
        <v>344.18729999999999</v>
      </c>
      <c r="AF2">
        <v>0</v>
      </c>
      <c r="AG2">
        <v>87</v>
      </c>
    </row>
    <row r="3" spans="1:33">
      <c r="A3" t="s">
        <v>712</v>
      </c>
      <c r="B3" s="1">
        <v>0.60763888888888895</v>
      </c>
      <c r="C3" t="s">
        <v>212</v>
      </c>
      <c r="D3" t="s">
        <v>708</v>
      </c>
      <c r="F3">
        <v>5451</v>
      </c>
      <c r="G3" t="s">
        <v>230</v>
      </c>
      <c r="H3" t="s">
        <v>231</v>
      </c>
      <c r="I3" t="s">
        <v>5</v>
      </c>
      <c r="J3" t="s">
        <v>331</v>
      </c>
      <c r="K3" t="s">
        <v>709</v>
      </c>
      <c r="L3">
        <v>6</v>
      </c>
      <c r="M3">
        <v>64.28</v>
      </c>
      <c r="N3">
        <v>70.0886</v>
      </c>
      <c r="O3">
        <v>19.9313</v>
      </c>
      <c r="P3">
        <v>13.4209</v>
      </c>
      <c r="Q3">
        <v>7.6318999999999999</v>
      </c>
      <c r="R3">
        <v>5.1548999999999996</v>
      </c>
      <c r="S3">
        <v>3.8081</v>
      </c>
      <c r="T3">
        <v>1.7175</v>
      </c>
      <c r="U3">
        <v>1.9641</v>
      </c>
      <c r="V3">
        <v>1.3214999999999999</v>
      </c>
      <c r="W3">
        <v>18.785</v>
      </c>
      <c r="X3" t="s">
        <v>496</v>
      </c>
      <c r="Y3">
        <v>2.5407000000000002</v>
      </c>
      <c r="Z3" t="s">
        <v>423</v>
      </c>
      <c r="AA3">
        <v>0.6996</v>
      </c>
      <c r="AB3" t="s">
        <v>259</v>
      </c>
      <c r="AC3">
        <v>1.9147000000000001</v>
      </c>
      <c r="AD3">
        <v>26.982500000000002</v>
      </c>
      <c r="AE3">
        <v>240.2413</v>
      </c>
      <c r="AF3">
        <v>7.5</v>
      </c>
      <c r="AG3">
        <v>91</v>
      </c>
    </row>
    <row r="4" spans="1:33">
      <c r="A4" t="s">
        <v>713</v>
      </c>
      <c r="B4" s="1">
        <v>0.60763888888888895</v>
      </c>
      <c r="C4" t="s">
        <v>212</v>
      </c>
      <c r="D4" t="s">
        <v>708</v>
      </c>
      <c r="F4">
        <v>5451</v>
      </c>
      <c r="G4" t="s">
        <v>230</v>
      </c>
      <c r="H4" t="s">
        <v>231</v>
      </c>
      <c r="I4" t="s">
        <v>5</v>
      </c>
      <c r="J4" t="s">
        <v>331</v>
      </c>
      <c r="K4" t="s">
        <v>709</v>
      </c>
      <c r="L4">
        <v>5</v>
      </c>
      <c r="M4">
        <v>88.156400000000005</v>
      </c>
      <c r="N4">
        <v>72.227099999999993</v>
      </c>
      <c r="O4">
        <v>24.739000000000001</v>
      </c>
      <c r="P4">
        <v>8.8633000000000006</v>
      </c>
      <c r="Q4">
        <v>3.6979000000000002</v>
      </c>
      <c r="R4">
        <v>4.5541</v>
      </c>
      <c r="S4">
        <v>3.2959999999999998</v>
      </c>
      <c r="T4">
        <v>1.6174999999999999</v>
      </c>
      <c r="U4">
        <v>0</v>
      </c>
      <c r="V4">
        <v>0</v>
      </c>
      <c r="W4">
        <v>10.2036</v>
      </c>
      <c r="X4" t="s">
        <v>494</v>
      </c>
      <c r="Y4">
        <v>0.94</v>
      </c>
      <c r="Z4" t="s">
        <v>262</v>
      </c>
      <c r="AA4">
        <v>2.2663000000000002</v>
      </c>
      <c r="AB4" t="s">
        <v>714</v>
      </c>
      <c r="AC4">
        <v>1.3667</v>
      </c>
      <c r="AD4">
        <v>14.0002</v>
      </c>
      <c r="AE4">
        <v>239.22659999999999</v>
      </c>
      <c r="AF4">
        <v>1.1000000000000001</v>
      </c>
      <c r="AG4">
        <v>95</v>
      </c>
    </row>
    <row r="5" spans="1:33">
      <c r="A5" t="s">
        <v>715</v>
      </c>
      <c r="B5" s="1">
        <v>0.60763888888888895</v>
      </c>
      <c r="C5" t="s">
        <v>212</v>
      </c>
      <c r="D5" t="s">
        <v>708</v>
      </c>
      <c r="F5">
        <v>5451</v>
      </c>
      <c r="G5" t="s">
        <v>230</v>
      </c>
      <c r="H5" t="s">
        <v>231</v>
      </c>
      <c r="I5" t="s">
        <v>5</v>
      </c>
      <c r="J5" t="s">
        <v>331</v>
      </c>
      <c r="K5" t="s">
        <v>709</v>
      </c>
      <c r="L5">
        <v>7</v>
      </c>
      <c r="M5">
        <v>50.895499999999998</v>
      </c>
      <c r="N5">
        <v>77.5732</v>
      </c>
      <c r="O5">
        <v>34.658000000000001</v>
      </c>
      <c r="P5">
        <v>8.8924000000000003</v>
      </c>
      <c r="Q5">
        <v>5.7514000000000003</v>
      </c>
      <c r="R5">
        <v>5.2171000000000003</v>
      </c>
      <c r="S5">
        <v>3.9731999999999998</v>
      </c>
      <c r="T5">
        <v>1.5849</v>
      </c>
      <c r="U5">
        <v>1.2770999999999999</v>
      </c>
      <c r="V5">
        <v>1.8552999999999999</v>
      </c>
      <c r="W5">
        <v>17.685700000000001</v>
      </c>
      <c r="Y5">
        <v>0</v>
      </c>
      <c r="Z5" t="s">
        <v>716</v>
      </c>
      <c r="AA5">
        <v>0.28370000000000001</v>
      </c>
      <c r="AB5" t="s">
        <v>717</v>
      </c>
      <c r="AC5">
        <v>0.66139999999999999</v>
      </c>
      <c r="AD5">
        <v>16.3063</v>
      </c>
      <c r="AE5">
        <v>226.61519999999999</v>
      </c>
      <c r="AF5">
        <v>0</v>
      </c>
      <c r="AG5">
        <v>94</v>
      </c>
    </row>
    <row r="6" spans="1:33">
      <c r="A6" t="s">
        <v>718</v>
      </c>
      <c r="B6" s="1">
        <v>0.60763888888888895</v>
      </c>
      <c r="C6" t="s">
        <v>212</v>
      </c>
      <c r="D6" t="s">
        <v>708</v>
      </c>
      <c r="F6">
        <v>5451</v>
      </c>
      <c r="G6" t="s">
        <v>230</v>
      </c>
      <c r="H6" t="s">
        <v>231</v>
      </c>
      <c r="I6" t="s">
        <v>5</v>
      </c>
      <c r="J6" t="s">
        <v>331</v>
      </c>
      <c r="K6" t="s">
        <v>709</v>
      </c>
      <c r="L6">
        <v>6</v>
      </c>
      <c r="M6">
        <v>65.854399999999998</v>
      </c>
      <c r="N6">
        <v>51.7791</v>
      </c>
      <c r="O6">
        <v>23.5715</v>
      </c>
      <c r="P6">
        <v>8.2424999999999997</v>
      </c>
      <c r="Q6">
        <v>5.2142999999999997</v>
      </c>
      <c r="R6">
        <v>5.6136999999999997</v>
      </c>
      <c r="S6">
        <v>3.1172</v>
      </c>
      <c r="T6">
        <v>1.7718</v>
      </c>
      <c r="U6">
        <v>1.0445</v>
      </c>
      <c r="V6">
        <v>1.0697000000000001</v>
      </c>
      <c r="W6">
        <v>17.9771</v>
      </c>
      <c r="X6" t="s">
        <v>253</v>
      </c>
      <c r="Y6">
        <v>0.1216</v>
      </c>
      <c r="Z6" t="s">
        <v>614</v>
      </c>
      <c r="AA6">
        <v>0.14849999999999999</v>
      </c>
      <c r="AB6" t="s">
        <v>615</v>
      </c>
      <c r="AC6">
        <v>1.2879</v>
      </c>
      <c r="AD6">
        <v>9.8575999999999997</v>
      </c>
      <c r="AE6">
        <v>196.67160000000001</v>
      </c>
      <c r="AF6">
        <v>12</v>
      </c>
      <c r="AG6">
        <v>81</v>
      </c>
    </row>
    <row r="7" spans="1:33">
      <c r="A7" t="s">
        <v>719</v>
      </c>
      <c r="B7" s="1">
        <v>0.60763888888888895</v>
      </c>
      <c r="C7" t="s">
        <v>212</v>
      </c>
      <c r="D7" t="s">
        <v>708</v>
      </c>
      <c r="F7">
        <v>5451</v>
      </c>
      <c r="G7" t="s">
        <v>230</v>
      </c>
      <c r="H7" t="s">
        <v>231</v>
      </c>
      <c r="I7" t="s">
        <v>5</v>
      </c>
      <c r="J7" t="s">
        <v>331</v>
      </c>
      <c r="K7" t="s">
        <v>709</v>
      </c>
      <c r="L7">
        <v>5</v>
      </c>
      <c r="M7">
        <v>58.691200000000002</v>
      </c>
      <c r="N7">
        <v>79.035200000000003</v>
      </c>
      <c r="O7">
        <v>20.5808</v>
      </c>
      <c r="P7">
        <v>6.7363999999999997</v>
      </c>
      <c r="Q7">
        <v>3.9077999999999999</v>
      </c>
      <c r="R7">
        <v>2.0354000000000001</v>
      </c>
      <c r="S7">
        <v>1.5135000000000001</v>
      </c>
      <c r="T7">
        <v>0</v>
      </c>
      <c r="U7">
        <v>0</v>
      </c>
      <c r="V7">
        <v>0</v>
      </c>
      <c r="W7">
        <v>0</v>
      </c>
      <c r="X7" t="s">
        <v>584</v>
      </c>
      <c r="Y7">
        <v>0.47599999999999998</v>
      </c>
      <c r="Z7" t="s">
        <v>720</v>
      </c>
      <c r="AA7">
        <v>1.5174000000000001</v>
      </c>
      <c r="AB7" t="s">
        <v>275</v>
      </c>
      <c r="AC7">
        <v>1.5488</v>
      </c>
      <c r="AD7">
        <v>14.870699999999999</v>
      </c>
      <c r="AE7">
        <v>195.33090000000001</v>
      </c>
      <c r="AF7">
        <v>10</v>
      </c>
      <c r="AG7">
        <v>88</v>
      </c>
    </row>
    <row r="8" spans="1:33">
      <c r="A8" t="s">
        <v>721</v>
      </c>
      <c r="B8" s="1">
        <v>0.60763888888888895</v>
      </c>
      <c r="C8" t="s">
        <v>212</v>
      </c>
      <c r="D8" t="s">
        <v>708</v>
      </c>
      <c r="F8">
        <v>5451</v>
      </c>
      <c r="G8" t="s">
        <v>230</v>
      </c>
      <c r="H8" t="s">
        <v>231</v>
      </c>
      <c r="I8" t="s">
        <v>5</v>
      </c>
      <c r="J8" t="s">
        <v>331</v>
      </c>
      <c r="K8" t="s">
        <v>709</v>
      </c>
      <c r="L8">
        <v>7</v>
      </c>
      <c r="M8">
        <v>65.016800000000003</v>
      </c>
      <c r="N8">
        <v>54.9129</v>
      </c>
      <c r="O8">
        <v>31.109100000000002</v>
      </c>
      <c r="P8">
        <v>8.6694999999999993</v>
      </c>
      <c r="Q8">
        <v>3.7368999999999999</v>
      </c>
      <c r="R8">
        <v>2.5061</v>
      </c>
      <c r="S8">
        <v>1.9389000000000001</v>
      </c>
      <c r="T8">
        <v>1.5253000000000001</v>
      </c>
      <c r="U8">
        <v>1.3762000000000001</v>
      </c>
      <c r="V8">
        <v>0.97019999999999995</v>
      </c>
      <c r="W8">
        <v>11.2</v>
      </c>
      <c r="X8" t="s">
        <v>722</v>
      </c>
      <c r="Y8">
        <v>0</v>
      </c>
      <c r="Z8" t="s">
        <v>723</v>
      </c>
      <c r="AA8">
        <v>1.3836999999999999</v>
      </c>
      <c r="AB8" t="s">
        <v>674</v>
      </c>
      <c r="AC8">
        <v>1.8956</v>
      </c>
      <c r="AD8">
        <v>8.9663000000000004</v>
      </c>
      <c r="AE8">
        <v>195.20750000000001</v>
      </c>
      <c r="AF8">
        <v>8</v>
      </c>
      <c r="AG8">
        <v>83</v>
      </c>
    </row>
    <row r="9" spans="1:33">
      <c r="A9" t="s">
        <v>724</v>
      </c>
      <c r="B9" s="1">
        <v>0.60763888888888895</v>
      </c>
      <c r="C9" t="s">
        <v>212</v>
      </c>
      <c r="D9" t="s">
        <v>708</v>
      </c>
      <c r="F9">
        <v>5451</v>
      </c>
      <c r="G9" t="s">
        <v>230</v>
      </c>
      <c r="H9" t="s">
        <v>231</v>
      </c>
      <c r="I9" t="s">
        <v>5</v>
      </c>
      <c r="J9" t="s">
        <v>331</v>
      </c>
      <c r="K9" t="s">
        <v>709</v>
      </c>
      <c r="L9">
        <v>8</v>
      </c>
      <c r="M9">
        <v>47.628999999999998</v>
      </c>
      <c r="N9">
        <v>60.121699999999997</v>
      </c>
      <c r="O9">
        <v>27.087499999999999</v>
      </c>
      <c r="P9">
        <v>8.1000999999999994</v>
      </c>
      <c r="Q9">
        <v>4.8472</v>
      </c>
      <c r="R9">
        <v>2.4327999999999999</v>
      </c>
      <c r="S9">
        <v>1.7189000000000001</v>
      </c>
      <c r="T9">
        <v>1.4217</v>
      </c>
      <c r="U9">
        <v>0.7621</v>
      </c>
      <c r="V9">
        <v>1.0015000000000001</v>
      </c>
      <c r="W9">
        <v>8.43</v>
      </c>
      <c r="X9" t="s">
        <v>500</v>
      </c>
      <c r="Y9">
        <v>0.86199999999999999</v>
      </c>
      <c r="Z9" t="s">
        <v>648</v>
      </c>
      <c r="AA9">
        <v>0</v>
      </c>
      <c r="AB9" t="s">
        <v>725</v>
      </c>
      <c r="AC9">
        <v>1.0226999999999999</v>
      </c>
      <c r="AD9">
        <v>11.7254</v>
      </c>
      <c r="AE9">
        <v>177.1627</v>
      </c>
      <c r="AF9">
        <v>12</v>
      </c>
      <c r="AG9">
        <v>85</v>
      </c>
    </row>
    <row r="10" spans="1:33">
      <c r="A10" t="s">
        <v>726</v>
      </c>
      <c r="B10" s="1">
        <v>0.60763888888888895</v>
      </c>
      <c r="C10" t="s">
        <v>212</v>
      </c>
      <c r="D10" t="s">
        <v>708</v>
      </c>
      <c r="F10">
        <v>5451</v>
      </c>
      <c r="G10" t="s">
        <v>230</v>
      </c>
      <c r="H10" t="s">
        <v>231</v>
      </c>
      <c r="I10" t="s">
        <v>5</v>
      </c>
      <c r="J10" t="s">
        <v>331</v>
      </c>
      <c r="K10" t="s">
        <v>709</v>
      </c>
      <c r="L10">
        <v>6</v>
      </c>
      <c r="M10">
        <v>52.066200000000002</v>
      </c>
      <c r="N10">
        <v>43.5321</v>
      </c>
      <c r="O10">
        <v>23.6496</v>
      </c>
      <c r="P10">
        <v>8.6986000000000008</v>
      </c>
      <c r="Q10">
        <v>4.2504</v>
      </c>
      <c r="R10">
        <v>3.8778999999999999</v>
      </c>
      <c r="S10">
        <v>3.2757999999999998</v>
      </c>
      <c r="T10">
        <v>1.9663999999999999</v>
      </c>
      <c r="U10">
        <v>1.1126</v>
      </c>
      <c r="V10">
        <v>0.92269999999999996</v>
      </c>
      <c r="W10">
        <v>10.0167</v>
      </c>
      <c r="X10" t="s">
        <v>511</v>
      </c>
      <c r="Y10">
        <v>6.6600000000000006E-2</v>
      </c>
      <c r="Z10" t="s">
        <v>727</v>
      </c>
      <c r="AA10">
        <v>9.5100000000000004E-2</v>
      </c>
      <c r="AB10" t="s">
        <v>307</v>
      </c>
      <c r="AC10">
        <v>1.9433</v>
      </c>
      <c r="AD10">
        <v>9.7114999999999991</v>
      </c>
      <c r="AE10">
        <v>165.18539999999999</v>
      </c>
      <c r="AF10">
        <v>16</v>
      </c>
      <c r="AG10">
        <v>83</v>
      </c>
    </row>
    <row r="11" spans="1:33">
      <c r="A11" t="s">
        <v>728</v>
      </c>
      <c r="B11" s="1">
        <v>0.60763888888888895</v>
      </c>
      <c r="C11" t="s">
        <v>212</v>
      </c>
      <c r="D11" t="s">
        <v>708</v>
      </c>
      <c r="F11">
        <v>5451</v>
      </c>
      <c r="G11" t="s">
        <v>230</v>
      </c>
      <c r="H11" t="s">
        <v>231</v>
      </c>
      <c r="I11" t="s">
        <v>5</v>
      </c>
      <c r="J11" t="s">
        <v>331</v>
      </c>
      <c r="K11" t="s">
        <v>709</v>
      </c>
      <c r="L11">
        <v>6</v>
      </c>
      <c r="M11">
        <v>44.335500000000003</v>
      </c>
      <c r="N11">
        <v>57.310600000000001</v>
      </c>
      <c r="O11">
        <v>11.9079</v>
      </c>
      <c r="P11">
        <v>8.5947999999999993</v>
      </c>
      <c r="Q11">
        <v>4.9287999999999998</v>
      </c>
      <c r="R11">
        <v>5.1761999999999997</v>
      </c>
      <c r="S11">
        <v>2.4874999999999998</v>
      </c>
      <c r="T11">
        <v>1.4581</v>
      </c>
      <c r="U11">
        <v>1.3442000000000001</v>
      </c>
      <c r="V11">
        <v>1.1278999999999999</v>
      </c>
      <c r="W11">
        <v>8.3949999999999996</v>
      </c>
      <c r="X11" t="s">
        <v>236</v>
      </c>
      <c r="Y11">
        <v>3.8511000000000002</v>
      </c>
      <c r="Z11" t="s">
        <v>729</v>
      </c>
      <c r="AA11">
        <v>2.1419999999999999</v>
      </c>
      <c r="AB11" t="s">
        <v>730</v>
      </c>
      <c r="AC11">
        <v>0.64080000000000004</v>
      </c>
      <c r="AD11">
        <v>10.3186</v>
      </c>
      <c r="AE11">
        <v>164.0189</v>
      </c>
      <c r="AF11">
        <v>10</v>
      </c>
      <c r="AG11">
        <v>88</v>
      </c>
    </row>
    <row r="12" spans="1:33">
      <c r="A12" t="s">
        <v>731</v>
      </c>
      <c r="B12" s="1">
        <v>0.60763888888888895</v>
      </c>
      <c r="C12" t="s">
        <v>212</v>
      </c>
      <c r="D12" t="s">
        <v>708</v>
      </c>
      <c r="F12">
        <v>5451</v>
      </c>
      <c r="G12" t="s">
        <v>230</v>
      </c>
      <c r="H12" t="s">
        <v>231</v>
      </c>
      <c r="I12" t="s">
        <v>5</v>
      </c>
      <c r="J12" t="s">
        <v>331</v>
      </c>
      <c r="K12" t="s">
        <v>709</v>
      </c>
      <c r="L12">
        <v>9</v>
      </c>
      <c r="M12">
        <v>59.651200000000003</v>
      </c>
      <c r="N12">
        <v>50.515500000000003</v>
      </c>
      <c r="O12">
        <v>18.238299999999999</v>
      </c>
      <c r="P12">
        <v>6.2969999999999997</v>
      </c>
      <c r="Q12">
        <v>3.3969999999999998</v>
      </c>
      <c r="R12">
        <v>3.0356000000000001</v>
      </c>
      <c r="S12">
        <v>1.98</v>
      </c>
      <c r="T12">
        <v>1.0720000000000001</v>
      </c>
      <c r="U12">
        <v>0.86729999999999996</v>
      </c>
      <c r="V12">
        <v>0</v>
      </c>
      <c r="W12">
        <v>9.1507000000000005</v>
      </c>
      <c r="X12" t="s">
        <v>269</v>
      </c>
      <c r="Y12">
        <v>0.27529999999999999</v>
      </c>
      <c r="Z12" t="s">
        <v>732</v>
      </c>
      <c r="AA12">
        <v>5.67E-2</v>
      </c>
      <c r="AB12" t="s">
        <v>733</v>
      </c>
      <c r="AC12">
        <v>1.3838999999999999</v>
      </c>
      <c r="AD12">
        <v>6.5</v>
      </c>
      <c r="AE12">
        <v>163.5334</v>
      </c>
      <c r="AF12">
        <v>14</v>
      </c>
      <c r="AG12">
        <v>85</v>
      </c>
    </row>
    <row r="13" spans="1:33">
      <c r="A13" t="s">
        <v>734</v>
      </c>
      <c r="B13" s="1">
        <v>0.60763888888888895</v>
      </c>
      <c r="C13" t="s">
        <v>212</v>
      </c>
      <c r="D13" t="s">
        <v>708</v>
      </c>
      <c r="F13">
        <v>5451</v>
      </c>
      <c r="G13" t="s">
        <v>230</v>
      </c>
      <c r="H13" t="s">
        <v>231</v>
      </c>
      <c r="I13" t="s">
        <v>5</v>
      </c>
      <c r="J13" t="s">
        <v>331</v>
      </c>
      <c r="K13" t="s">
        <v>709</v>
      </c>
      <c r="L13">
        <v>8</v>
      </c>
      <c r="M13">
        <v>45.354199999999999</v>
      </c>
      <c r="N13">
        <v>42.0319</v>
      </c>
      <c r="O13">
        <v>27.721499999999999</v>
      </c>
      <c r="P13">
        <v>5.7847999999999997</v>
      </c>
      <c r="Q13">
        <v>4.2156000000000002</v>
      </c>
      <c r="R13">
        <v>3.5954000000000002</v>
      </c>
      <c r="S13">
        <v>3.7658999999999998</v>
      </c>
      <c r="T13">
        <v>1.4298999999999999</v>
      </c>
      <c r="U13">
        <v>1.1385000000000001</v>
      </c>
      <c r="V13">
        <v>1.1928000000000001</v>
      </c>
      <c r="W13">
        <v>13.390700000000001</v>
      </c>
      <c r="Y13">
        <v>0</v>
      </c>
      <c r="Z13" t="s">
        <v>735</v>
      </c>
      <c r="AA13">
        <v>0.2455</v>
      </c>
      <c r="AB13" t="s">
        <v>353</v>
      </c>
      <c r="AC13">
        <v>1.5084</v>
      </c>
      <c r="AD13">
        <v>10.1252</v>
      </c>
      <c r="AE13">
        <v>161.50040000000001</v>
      </c>
      <c r="AF13">
        <v>0</v>
      </c>
      <c r="AG13">
        <v>80</v>
      </c>
    </row>
    <row r="14" spans="1:33">
      <c r="A14" t="s">
        <v>736</v>
      </c>
      <c r="B14" s="1">
        <v>0.60763888888888895</v>
      </c>
      <c r="C14" t="s">
        <v>212</v>
      </c>
      <c r="D14" t="s">
        <v>708</v>
      </c>
      <c r="F14">
        <v>5451</v>
      </c>
      <c r="G14" t="s">
        <v>230</v>
      </c>
      <c r="H14" t="s">
        <v>231</v>
      </c>
      <c r="I14" t="s">
        <v>5</v>
      </c>
      <c r="J14" t="s">
        <v>331</v>
      </c>
      <c r="K14" t="s">
        <v>709</v>
      </c>
      <c r="L14">
        <v>5</v>
      </c>
      <c r="M14">
        <v>40.700499999999998</v>
      </c>
      <c r="N14">
        <v>44.055199999999999</v>
      </c>
      <c r="O14">
        <v>24.058900000000001</v>
      </c>
      <c r="P14">
        <v>10.3498</v>
      </c>
      <c r="Q14">
        <v>5.3451000000000004</v>
      </c>
      <c r="R14">
        <v>4.1775000000000002</v>
      </c>
      <c r="S14">
        <v>2.9687999999999999</v>
      </c>
      <c r="T14">
        <v>1.7992999999999999</v>
      </c>
      <c r="U14">
        <v>0.82909999999999995</v>
      </c>
      <c r="V14">
        <v>1.0207999999999999</v>
      </c>
      <c r="W14">
        <v>16.573599999999999</v>
      </c>
      <c r="X14" t="s">
        <v>363</v>
      </c>
      <c r="Y14">
        <v>2.1343000000000001</v>
      </c>
      <c r="Z14" t="s">
        <v>737</v>
      </c>
      <c r="AA14">
        <v>0.40689999999999998</v>
      </c>
      <c r="AB14" t="s">
        <v>293</v>
      </c>
      <c r="AC14">
        <v>2.0028999999999999</v>
      </c>
      <c r="AD14">
        <v>4.5</v>
      </c>
      <c r="AE14">
        <v>160.92250000000001</v>
      </c>
      <c r="AF14">
        <v>20</v>
      </c>
      <c r="AG14">
        <v>80</v>
      </c>
    </row>
    <row r="15" spans="1:33">
      <c r="A15" t="s">
        <v>738</v>
      </c>
      <c r="B15" s="1">
        <v>0.60763888888888895</v>
      </c>
      <c r="C15" t="s">
        <v>212</v>
      </c>
      <c r="D15" t="s">
        <v>708</v>
      </c>
      <c r="F15">
        <v>5451</v>
      </c>
      <c r="G15" t="s">
        <v>230</v>
      </c>
      <c r="H15" t="s">
        <v>231</v>
      </c>
      <c r="I15" t="s">
        <v>5</v>
      </c>
      <c r="J15" t="s">
        <v>331</v>
      </c>
      <c r="K15" t="s">
        <v>709</v>
      </c>
      <c r="L15">
        <v>8</v>
      </c>
      <c r="M15">
        <v>42.106499999999997</v>
      </c>
      <c r="N15">
        <v>53.483899999999998</v>
      </c>
      <c r="O15">
        <v>17.529399999999999</v>
      </c>
      <c r="P15">
        <v>6.2618</v>
      </c>
      <c r="Q15">
        <v>3.8940999999999999</v>
      </c>
      <c r="R15">
        <v>3.2898000000000001</v>
      </c>
      <c r="S15">
        <v>2.5966</v>
      </c>
      <c r="T15">
        <v>1.2313000000000001</v>
      </c>
      <c r="U15">
        <v>1.1101000000000001</v>
      </c>
      <c r="V15">
        <v>0</v>
      </c>
      <c r="W15">
        <v>5.5457999999999998</v>
      </c>
      <c r="X15" t="s">
        <v>617</v>
      </c>
      <c r="Y15">
        <v>1.3105</v>
      </c>
      <c r="Z15" t="s">
        <v>739</v>
      </c>
      <c r="AA15">
        <v>0.1333</v>
      </c>
      <c r="AB15" t="s">
        <v>740</v>
      </c>
      <c r="AC15">
        <v>1.4355</v>
      </c>
      <c r="AD15">
        <v>10.4612</v>
      </c>
      <c r="AE15">
        <v>151.54669999999999</v>
      </c>
      <c r="AF15">
        <v>12</v>
      </c>
      <c r="AG15">
        <v>83</v>
      </c>
    </row>
    <row r="16" spans="1:33">
      <c r="A16" t="s">
        <v>741</v>
      </c>
      <c r="B16" s="1">
        <v>0.60763888888888895</v>
      </c>
      <c r="C16" t="s">
        <v>212</v>
      </c>
      <c r="D16" t="s">
        <v>708</v>
      </c>
      <c r="F16">
        <v>5451</v>
      </c>
      <c r="G16" t="s">
        <v>230</v>
      </c>
      <c r="H16" t="s">
        <v>231</v>
      </c>
      <c r="I16" t="s">
        <v>5</v>
      </c>
      <c r="J16" t="s">
        <v>331</v>
      </c>
      <c r="K16" t="s">
        <v>709</v>
      </c>
      <c r="L16">
        <v>6</v>
      </c>
      <c r="M16">
        <v>51.354199999999999</v>
      </c>
      <c r="N16">
        <v>31.8691</v>
      </c>
      <c r="O16">
        <v>19.933900000000001</v>
      </c>
      <c r="P16">
        <v>6.5614999999999997</v>
      </c>
      <c r="Q16">
        <v>2.3917000000000002</v>
      </c>
      <c r="R16">
        <v>2.1905000000000001</v>
      </c>
      <c r="S16">
        <v>1.2221</v>
      </c>
      <c r="T16">
        <v>0.49209999999999998</v>
      </c>
      <c r="U16">
        <v>0.88890000000000002</v>
      </c>
      <c r="V16">
        <v>0</v>
      </c>
      <c r="W16">
        <v>14.9293</v>
      </c>
      <c r="X16" t="s">
        <v>273</v>
      </c>
      <c r="Y16">
        <v>0.43780000000000002</v>
      </c>
      <c r="Z16" t="s">
        <v>742</v>
      </c>
      <c r="AA16">
        <v>0.114</v>
      </c>
      <c r="AB16" t="s">
        <v>353</v>
      </c>
      <c r="AC16">
        <v>1.6887000000000001</v>
      </c>
      <c r="AD16">
        <v>7.4943</v>
      </c>
      <c r="AE16">
        <v>142.4631</v>
      </c>
      <c r="AF16">
        <v>20</v>
      </c>
      <c r="AG16">
        <v>83</v>
      </c>
    </row>
    <row r="17" spans="1:33">
      <c r="A17" t="s">
        <v>743</v>
      </c>
      <c r="B17" s="1">
        <v>0.60763888888888895</v>
      </c>
      <c r="C17" t="s">
        <v>212</v>
      </c>
      <c r="D17" t="s">
        <v>708</v>
      </c>
      <c r="F17">
        <v>5451</v>
      </c>
      <c r="G17" t="s">
        <v>230</v>
      </c>
      <c r="H17" t="s">
        <v>231</v>
      </c>
      <c r="I17" t="s">
        <v>5</v>
      </c>
      <c r="J17" t="s">
        <v>331</v>
      </c>
      <c r="K17" t="s">
        <v>709</v>
      </c>
      <c r="L17">
        <v>11</v>
      </c>
      <c r="M17">
        <v>46.816299999999998</v>
      </c>
      <c r="N17">
        <v>28.5916</v>
      </c>
      <c r="O17">
        <v>17.910599999999999</v>
      </c>
      <c r="P17">
        <v>7.0678999999999998</v>
      </c>
      <c r="Q17">
        <v>4.5229999999999997</v>
      </c>
      <c r="R17">
        <v>3.1941999999999999</v>
      </c>
      <c r="S17">
        <v>1.7883</v>
      </c>
      <c r="T17">
        <v>1.5004999999999999</v>
      </c>
      <c r="U17">
        <v>1.3118000000000001</v>
      </c>
      <c r="V17">
        <v>0.80010000000000003</v>
      </c>
      <c r="W17">
        <v>11.19</v>
      </c>
      <c r="X17" t="s">
        <v>245</v>
      </c>
      <c r="Y17">
        <v>0.88339999999999996</v>
      </c>
      <c r="Z17" t="s">
        <v>744</v>
      </c>
      <c r="AA17">
        <v>5.4600000000000003E-2</v>
      </c>
      <c r="AB17" t="s">
        <v>745</v>
      </c>
      <c r="AC17">
        <v>0.08</v>
      </c>
      <c r="AD17">
        <v>14.5893</v>
      </c>
      <c r="AE17">
        <v>140.3015</v>
      </c>
      <c r="AF17">
        <v>33</v>
      </c>
      <c r="AG17">
        <v>80</v>
      </c>
    </row>
    <row r="18" spans="1:33">
      <c r="A18" t="s">
        <v>746</v>
      </c>
      <c r="B18" s="1">
        <v>0.60763888888888895</v>
      </c>
      <c r="C18" t="s">
        <v>212</v>
      </c>
      <c r="D18" t="s">
        <v>708</v>
      </c>
      <c r="F18">
        <v>5451</v>
      </c>
      <c r="G18" t="s">
        <v>230</v>
      </c>
      <c r="H18" t="s">
        <v>231</v>
      </c>
      <c r="I18" t="s">
        <v>5</v>
      </c>
      <c r="J18" t="s">
        <v>331</v>
      </c>
      <c r="K18" t="s">
        <v>709</v>
      </c>
      <c r="L18">
        <v>6</v>
      </c>
      <c r="M18">
        <v>34.1676</v>
      </c>
      <c r="N18">
        <v>32.819800000000001</v>
      </c>
      <c r="O18">
        <v>18.202200000000001</v>
      </c>
      <c r="P18">
        <v>7.8193000000000001</v>
      </c>
      <c r="Q18">
        <v>4.1943999999999999</v>
      </c>
      <c r="R18">
        <v>1.9878</v>
      </c>
      <c r="S18">
        <v>1.387</v>
      </c>
      <c r="T18">
        <v>1.141</v>
      </c>
      <c r="U18">
        <v>0.68899999999999995</v>
      </c>
      <c r="V18">
        <v>0</v>
      </c>
      <c r="W18">
        <v>5.7142999999999997</v>
      </c>
      <c r="X18" t="s">
        <v>261</v>
      </c>
      <c r="Y18">
        <v>0.53710000000000002</v>
      </c>
      <c r="Z18" t="s">
        <v>270</v>
      </c>
      <c r="AA18">
        <v>0.1249</v>
      </c>
      <c r="AB18" t="s">
        <v>326</v>
      </c>
      <c r="AC18">
        <v>1.9452</v>
      </c>
      <c r="AD18">
        <v>4.5</v>
      </c>
      <c r="AE18">
        <v>116.1722</v>
      </c>
      <c r="AF18">
        <v>50</v>
      </c>
      <c r="AG18">
        <v>80</v>
      </c>
    </row>
    <row r="51" spans="1:33" hidden="1" outlineLevel="1">
      <c r="A51" t="str">
        <f>C2</f>
        <v>Wexford</v>
      </c>
      <c r="B51">
        <f>B2</f>
        <v>0.60763888888888895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Youcantcallherthat (IRE)</v>
      </c>
      <c r="L52" t="str">
        <f t="shared" si="0"/>
        <v>Youcantcallherthat (IRE)</v>
      </c>
      <c r="M52" t="str">
        <f t="shared" si="0"/>
        <v>Youcantcallherthat (IRE)</v>
      </c>
      <c r="N52" t="str">
        <f t="shared" ref="N52:N91" si="1">INDEX($A$2:$A$20,(MATCH(LARGE(W$2:W$20,$J52),W$2:W$20,0)))</f>
        <v>Lady Of The Sea (IRE)</v>
      </c>
      <c r="O52" t="str">
        <f t="shared" ref="O52:O91" si="2">INDEX($A$2:$A$20,(MATCH(LARGE(AA$2:AA$20,$J52),AA$2:AA$20,0)))</f>
        <v>Holy Motivation (IRE)</v>
      </c>
      <c r="P52" t="str">
        <f t="shared" ref="P52:P91" si="3">INDEX($A$2:$A$20,(MATCH(LARGE(Y$2:Y$20,$J52),Y$2:Y$20,0)))</f>
        <v>Silver Planeur (FR)</v>
      </c>
      <c r="Q52" t="str">
        <f t="shared" ref="Q52:Q91" si="4">INDEX($A$2:$A$20,(MATCH(LARGE(Y$2:Y$20,$J52),Y$2:Y$20,0)))</f>
        <v>Silver Planeur (FR)</v>
      </c>
      <c r="R52" t="str">
        <f t="shared" ref="R52:R91" si="5">INDEX($A$2:$A$20,(MATCH(LARGE(AD$2:AD$20,$J52),AD$2:AD$20,0)))</f>
        <v>Lady Of The Sea (IRE)</v>
      </c>
      <c r="S52" t="str">
        <f t="shared" ref="S52:S80" si="6">A2</f>
        <v>Youcantcallherthat (IRE)</v>
      </c>
      <c r="V52">
        <f t="shared" ref="V52:V80" si="7">SUM(Y52:AF52)</f>
        <v>105</v>
      </c>
      <c r="W52">
        <f t="shared" ref="W52:W80" si="8">V52-AG2</f>
        <v>18</v>
      </c>
      <c r="X52">
        <f t="shared" ref="X52:X60" si="9">IF(ISNA(W52),"",W52)</f>
        <v>18</v>
      </c>
      <c r="Y52">
        <f t="shared" ref="Y52:AA80" si="10">(($H$63+1)-(RANK(M2,M$2:M$30)))</f>
        <v>17</v>
      </c>
      <c r="Z52">
        <f t="shared" si="10"/>
        <v>17</v>
      </c>
      <c r="AA52">
        <f t="shared" si="10"/>
        <v>17</v>
      </c>
      <c r="AB52">
        <f t="shared" ref="AB52:AB80" si="11">(($H$63+1)-(RANK(W2,W$2:W$30)))</f>
        <v>12</v>
      </c>
      <c r="AC52">
        <f t="shared" ref="AC52:AC80" si="12">(($H$63+1)-(RANK(Y2,Y$2:Y$30)))</f>
        <v>4</v>
      </c>
      <c r="AD52">
        <f t="shared" ref="AD52:AD80" si="13">(($H$63+1)-(RANK(AA2,AA$2:AA$30)))</f>
        <v>15</v>
      </c>
      <c r="AE52">
        <f t="shared" ref="AE52:AF80" si="14">(($H$63+1)-(RANK(AC2,AC$2:AC$30)))</f>
        <v>17</v>
      </c>
      <c r="AF52">
        <f t="shared" si="14"/>
        <v>6</v>
      </c>
      <c r="AG52" t="str">
        <f>INDEX(S52:S92, MATCH(LARGE(X52:X92, 1),X52:X92, 0))</f>
        <v>Youcantcallherthat (IRE)</v>
      </c>
    </row>
    <row r="53" spans="1:33" hidden="1" outlineLevel="1">
      <c r="A53" t="s">
        <v>43</v>
      </c>
      <c r="B53" t="str">
        <f>A2</f>
        <v>Youcantcallherthat (IRE)</v>
      </c>
      <c r="C53">
        <f>AE2</f>
        <v>344.18729999999999</v>
      </c>
      <c r="D53">
        <f>AG2</f>
        <v>87</v>
      </c>
      <c r="E53">
        <f>C53-D53</f>
        <v>257.18729999999999</v>
      </c>
      <c r="F53">
        <f>SUMIF(B53:B61, B53, G53:G61)</f>
        <v>0.82216640914041783</v>
      </c>
      <c r="G53">
        <f>(1/C53)*(C53-C54)</f>
        <v>0.30200417040373073</v>
      </c>
      <c r="H53">
        <f>AF2</f>
        <v>0</v>
      </c>
      <c r="J53">
        <v>2</v>
      </c>
      <c r="K53" t="str">
        <f t="shared" si="0"/>
        <v>Holy Motivation (IRE)</v>
      </c>
      <c r="L53" t="str">
        <f t="shared" si="0"/>
        <v>Glamorous Nellie (IRE)</v>
      </c>
      <c r="M53" t="str">
        <f t="shared" si="0"/>
        <v>Whoyakodding</v>
      </c>
      <c r="N53" t="str">
        <f t="shared" si="1"/>
        <v>Randalls Aoibhinn (IRE)</v>
      </c>
      <c r="O53" t="str">
        <f t="shared" si="2"/>
        <v>Silver Planeur (FR)</v>
      </c>
      <c r="P53" t="str">
        <f t="shared" si="3"/>
        <v>Lady Of The Sea (IRE)</v>
      </c>
      <c r="Q53" t="str">
        <f t="shared" si="4"/>
        <v>Lady Of The Sea (IRE)</v>
      </c>
      <c r="R53" t="str">
        <f t="shared" si="5"/>
        <v>Whoyakodding</v>
      </c>
      <c r="S53" t="str">
        <f t="shared" si="6"/>
        <v>Lady Of The Sea (IRE)</v>
      </c>
      <c r="V53">
        <f t="shared" si="7"/>
        <v>107</v>
      </c>
      <c r="W53">
        <f t="shared" si="8"/>
        <v>16</v>
      </c>
      <c r="X53">
        <f t="shared" si="9"/>
        <v>16</v>
      </c>
      <c r="Y53">
        <f t="shared" si="10"/>
        <v>13</v>
      </c>
      <c r="Z53">
        <f t="shared" si="10"/>
        <v>13</v>
      </c>
      <c r="AA53">
        <f t="shared" si="10"/>
        <v>6</v>
      </c>
      <c r="AB53">
        <f t="shared" si="11"/>
        <v>17</v>
      </c>
      <c r="AC53">
        <f t="shared" si="12"/>
        <v>16</v>
      </c>
      <c r="AD53">
        <f t="shared" si="13"/>
        <v>12</v>
      </c>
      <c r="AE53">
        <f t="shared" si="14"/>
        <v>13</v>
      </c>
      <c r="AF53">
        <f t="shared" si="14"/>
        <v>17</v>
      </c>
    </row>
    <row r="54" spans="1:33" hidden="1" outlineLevel="1">
      <c r="A54" t="s">
        <v>44</v>
      </c>
      <c r="B54" t="str">
        <f>A3</f>
        <v>Lady Of The Sea (IRE)</v>
      </c>
      <c r="C54">
        <f>AE3</f>
        <v>240.2413</v>
      </c>
      <c r="D54">
        <f>AG3</f>
        <v>91</v>
      </c>
      <c r="E54">
        <f t="shared" ref="E54:E55" si="15">C54-D54</f>
        <v>149.2413</v>
      </c>
      <c r="F54">
        <f ca="1">SUMIF(B53:B64, B54, G53:G61)</f>
        <v>0.43867898733938726</v>
      </c>
      <c r="H54">
        <f>AF3</f>
        <v>7.5</v>
      </c>
      <c r="J54">
        <v>3</v>
      </c>
      <c r="K54" t="str">
        <f t="shared" si="0"/>
        <v>Randalls Aoibhinn (IRE)</v>
      </c>
      <c r="L54" t="str">
        <f t="shared" si="0"/>
        <v>Whoyakodding</v>
      </c>
      <c r="M54" t="str">
        <f t="shared" si="0"/>
        <v>Court Adjourned (IRE)</v>
      </c>
      <c r="N54" t="str">
        <f t="shared" si="1"/>
        <v>Whoyakodding</v>
      </c>
      <c r="O54" t="str">
        <f t="shared" si="2"/>
        <v>Youcantcallherthat (IRE)</v>
      </c>
      <c r="P54" t="str">
        <f t="shared" si="3"/>
        <v>Railway Muice (IRE)</v>
      </c>
      <c r="Q54" t="str">
        <f t="shared" si="4"/>
        <v>Railway Muice (IRE)</v>
      </c>
      <c r="R54" t="str">
        <f t="shared" si="5"/>
        <v>Glamorous Nellie (IRE)</v>
      </c>
      <c r="S54" t="str">
        <f t="shared" si="6"/>
        <v>Holy Motivation (IRE)</v>
      </c>
      <c r="V54">
        <f t="shared" si="7"/>
        <v>99</v>
      </c>
      <c r="W54">
        <f t="shared" si="8"/>
        <v>4</v>
      </c>
      <c r="X54">
        <f t="shared" si="9"/>
        <v>4</v>
      </c>
      <c r="Y54">
        <f t="shared" si="10"/>
        <v>16</v>
      </c>
      <c r="Z54">
        <f t="shared" si="10"/>
        <v>14</v>
      </c>
      <c r="AA54">
        <f t="shared" si="10"/>
        <v>12</v>
      </c>
      <c r="AB54">
        <f t="shared" si="11"/>
        <v>8</v>
      </c>
      <c r="AC54">
        <f t="shared" si="12"/>
        <v>13</v>
      </c>
      <c r="AD54">
        <f t="shared" si="13"/>
        <v>17</v>
      </c>
      <c r="AE54">
        <f t="shared" si="14"/>
        <v>6</v>
      </c>
      <c r="AF54">
        <f t="shared" si="14"/>
        <v>13</v>
      </c>
    </row>
    <row r="55" spans="1:33" hidden="1" outlineLevel="1">
      <c r="A55" t="s">
        <v>45</v>
      </c>
      <c r="B55" t="str">
        <f>A4</f>
        <v>Holy Motivation (IRE)</v>
      </c>
      <c r="C55">
        <f>AE4</f>
        <v>239.22659999999999</v>
      </c>
      <c r="D55">
        <f>AG4</f>
        <v>95</v>
      </c>
      <c r="E55">
        <f t="shared" si="15"/>
        <v>144.22659999999999</v>
      </c>
      <c r="F55">
        <f ca="1">SUMIF(B53:B64, B55, G53:G61)</f>
        <v>5.4847107620350478E-2</v>
      </c>
      <c r="H55">
        <f>AF4</f>
        <v>1.1000000000000001</v>
      </c>
      <c r="J55">
        <v>4</v>
      </c>
      <c r="K55" t="str">
        <f t="shared" si="0"/>
        <v>Court Adjourned (IRE)</v>
      </c>
      <c r="L55" t="str">
        <f t="shared" si="0"/>
        <v>Holy Motivation (IRE)</v>
      </c>
      <c r="M55" t="str">
        <f t="shared" si="0"/>
        <v>Beneficial Society (IRE)</v>
      </c>
      <c r="N55" t="str">
        <f t="shared" si="1"/>
        <v>Railway Muice (IRE)</v>
      </c>
      <c r="O55" t="str">
        <f t="shared" si="2"/>
        <v>Glamorous Nellie (IRE)</v>
      </c>
      <c r="P55" t="str">
        <f t="shared" si="3"/>
        <v>Bere Haven (IRE)</v>
      </c>
      <c r="Q55" t="str">
        <f t="shared" si="4"/>
        <v>Bere Haven (IRE)</v>
      </c>
      <c r="R55" t="str">
        <f t="shared" si="5"/>
        <v>Glasson Lad (IRE)</v>
      </c>
      <c r="S55" t="str">
        <f t="shared" si="6"/>
        <v>Whoyakodding</v>
      </c>
      <c r="V55">
        <f t="shared" si="7"/>
        <v>87</v>
      </c>
      <c r="W55">
        <f t="shared" si="8"/>
        <v>-7</v>
      </c>
      <c r="X55">
        <f t="shared" si="9"/>
        <v>-7</v>
      </c>
      <c r="Y55">
        <f t="shared" si="10"/>
        <v>8</v>
      </c>
      <c r="Z55">
        <f t="shared" si="10"/>
        <v>15</v>
      </c>
      <c r="AA55">
        <f t="shared" si="10"/>
        <v>16</v>
      </c>
      <c r="AB55">
        <f t="shared" si="11"/>
        <v>15</v>
      </c>
      <c r="AC55">
        <f t="shared" si="12"/>
        <v>4</v>
      </c>
      <c r="AD55">
        <f t="shared" si="13"/>
        <v>10</v>
      </c>
      <c r="AE55">
        <f t="shared" si="14"/>
        <v>3</v>
      </c>
      <c r="AF55">
        <f t="shared" si="14"/>
        <v>16</v>
      </c>
    </row>
    <row r="56" spans="1:33" hidden="1" outlineLevel="1">
      <c r="A56" t="s">
        <v>46</v>
      </c>
      <c r="B56" t="str">
        <f>INDEX(A$2:A$20,MATCH(C56,M$2:M$20,0))</f>
        <v>Youcantcallherthat (IRE)</v>
      </c>
      <c r="C56">
        <f>LARGE(M$2:M$20, D56)</f>
        <v>114.34820000000001</v>
      </c>
      <c r="D56">
        <v>1</v>
      </c>
      <c r="E56">
        <f>LARGE(M$2:M$20, F56)</f>
        <v>88.156400000000005</v>
      </c>
      <c r="F56">
        <v>2</v>
      </c>
      <c r="G56">
        <f t="shared" ref="G56:G61" si="16">IF(C56&gt;0, (1/C56)*(C56-E56), 0.1)</f>
        <v>0.22905301526390445</v>
      </c>
      <c r="H56">
        <f t="shared" ref="H56:H61" si="17">INDEX(AF$2:AF$20,MATCH(B56,A$2:A$20,0))</f>
        <v>0</v>
      </c>
      <c r="J56">
        <v>5</v>
      </c>
      <c r="K56" t="str">
        <f t="shared" si="0"/>
        <v>Lady Of The Sea (IRE)</v>
      </c>
      <c r="L56" t="str">
        <f t="shared" si="0"/>
        <v>Lady Of The Sea (IRE)</v>
      </c>
      <c r="M56" t="str">
        <f t="shared" si="0"/>
        <v>Alizee Javilex (FR)</v>
      </c>
      <c r="N56" t="str">
        <f t="shared" si="1"/>
        <v>Mountmellick Girl (IRE)</v>
      </c>
      <c r="O56" t="str">
        <f t="shared" si="2"/>
        <v>Court Adjourned (IRE)</v>
      </c>
      <c r="P56" t="str">
        <f t="shared" si="3"/>
        <v>Holy Motivation (IRE)</v>
      </c>
      <c r="Q56" t="str">
        <f t="shared" si="4"/>
        <v>Holy Motivation (IRE)</v>
      </c>
      <c r="R56" t="str">
        <f t="shared" si="5"/>
        <v>Holy Motivation (IRE)</v>
      </c>
      <c r="S56" t="str">
        <f t="shared" si="6"/>
        <v>Randalls Aoibhinn (IRE)</v>
      </c>
      <c r="V56">
        <f t="shared" si="7"/>
        <v>75</v>
      </c>
      <c r="W56">
        <f t="shared" si="8"/>
        <v>-6</v>
      </c>
      <c r="X56">
        <f t="shared" si="9"/>
        <v>-6</v>
      </c>
      <c r="Y56">
        <f t="shared" si="10"/>
        <v>15</v>
      </c>
      <c r="Z56">
        <f t="shared" si="10"/>
        <v>8</v>
      </c>
      <c r="AA56">
        <f t="shared" si="10"/>
        <v>9</v>
      </c>
      <c r="AB56">
        <f t="shared" si="11"/>
        <v>16</v>
      </c>
      <c r="AC56">
        <f t="shared" si="12"/>
        <v>6</v>
      </c>
      <c r="AD56">
        <f t="shared" si="13"/>
        <v>8</v>
      </c>
      <c r="AE56">
        <f t="shared" si="14"/>
        <v>5</v>
      </c>
      <c r="AF56">
        <f t="shared" si="14"/>
        <v>8</v>
      </c>
    </row>
    <row r="57" spans="1:33" hidden="1" outlineLevel="1">
      <c r="A57" t="s">
        <v>25</v>
      </c>
      <c r="B57" t="str">
        <f>INDEX(A$2:A$20,MATCH(C57,W$2:W$20,0))</f>
        <v>Lady Of The Sea (IRE)</v>
      </c>
      <c r="C57">
        <f>LARGE(W$2:W$20, D57)</f>
        <v>18.785</v>
      </c>
      <c r="D57">
        <v>1</v>
      </c>
      <c r="E57">
        <f>LARGE(W$2:W$20, F57)</f>
        <v>17.9771</v>
      </c>
      <c r="F57">
        <v>2</v>
      </c>
      <c r="G57">
        <f t="shared" si="16"/>
        <v>4.3007718924673949E-2</v>
      </c>
      <c r="H57">
        <f t="shared" si="17"/>
        <v>7.5</v>
      </c>
      <c r="J57">
        <v>6</v>
      </c>
      <c r="K57" t="str">
        <f t="shared" si="0"/>
        <v>Touchy (IRE)</v>
      </c>
      <c r="L57" t="str">
        <f t="shared" si="0"/>
        <v>Alizee Javilex (FR)</v>
      </c>
      <c r="M57" t="str">
        <f t="shared" si="0"/>
        <v>Holy Motivation (IRE)</v>
      </c>
      <c r="N57" t="str">
        <f t="shared" si="1"/>
        <v>Youcantcallherthat (IRE)</v>
      </c>
      <c r="O57" t="str">
        <f t="shared" si="2"/>
        <v>Lady Of The Sea (IRE)</v>
      </c>
      <c r="P57" t="str">
        <f t="shared" si="3"/>
        <v>Glasson Lad (IRE)</v>
      </c>
      <c r="Q57" t="str">
        <f t="shared" si="4"/>
        <v>Glasson Lad (IRE)</v>
      </c>
      <c r="R57" t="str">
        <f t="shared" si="5"/>
        <v>Alizee Javilex (FR)</v>
      </c>
      <c r="S57" t="str">
        <f t="shared" si="6"/>
        <v>Glamorous Nellie (IRE)</v>
      </c>
      <c r="V57">
        <f t="shared" si="7"/>
        <v>84</v>
      </c>
      <c r="W57">
        <f t="shared" si="8"/>
        <v>-4</v>
      </c>
      <c r="X57">
        <f t="shared" si="9"/>
        <v>-4</v>
      </c>
      <c r="Y57">
        <f t="shared" si="10"/>
        <v>11</v>
      </c>
      <c r="Z57">
        <f t="shared" si="10"/>
        <v>16</v>
      </c>
      <c r="AA57">
        <f t="shared" si="10"/>
        <v>8</v>
      </c>
      <c r="AB57">
        <f t="shared" si="11"/>
        <v>1</v>
      </c>
      <c r="AC57">
        <f t="shared" si="12"/>
        <v>9</v>
      </c>
      <c r="AD57">
        <f t="shared" si="13"/>
        <v>14</v>
      </c>
      <c r="AE57">
        <f t="shared" si="14"/>
        <v>10</v>
      </c>
      <c r="AF57">
        <f t="shared" si="14"/>
        <v>15</v>
      </c>
    </row>
    <row r="58" spans="1:33" hidden="1" outlineLevel="1">
      <c r="A58" t="s">
        <v>28</v>
      </c>
      <c r="B58" t="str">
        <f>INDEX(A$2:A$20,MATCH(C58,AA$2:AA$20,0))</f>
        <v>Holy Motivation (IRE)</v>
      </c>
      <c r="C58">
        <f>LARGE(AA$2:AA$20, D58)</f>
        <v>2.2663000000000002</v>
      </c>
      <c r="D58">
        <v>1</v>
      </c>
      <c r="E58">
        <f>LARGE(AA$2:AA$20, F58)</f>
        <v>2.1419999999999999</v>
      </c>
      <c r="F58">
        <v>2</v>
      </c>
      <c r="G58">
        <f t="shared" si="16"/>
        <v>5.4847107620350478E-2</v>
      </c>
      <c r="H58">
        <f t="shared" si="17"/>
        <v>1.1000000000000001</v>
      </c>
      <c r="J58">
        <v>7</v>
      </c>
      <c r="K58" t="str">
        <f t="shared" si="0"/>
        <v>Glamorous Nellie (IRE)</v>
      </c>
      <c r="L58" t="str">
        <f t="shared" si="0"/>
        <v>Silver Planeur (FR)</v>
      </c>
      <c r="M58" t="str">
        <f t="shared" si="0"/>
        <v>Railway Muice (IRE)</v>
      </c>
      <c r="N58" t="str">
        <f t="shared" si="1"/>
        <v>Beneficial Society (IRE)</v>
      </c>
      <c r="O58" t="str">
        <f t="shared" si="2"/>
        <v>Railway Muice (IRE)</v>
      </c>
      <c r="P58" t="str">
        <f t="shared" si="3"/>
        <v>Alizee Javilex (FR)</v>
      </c>
      <c r="Q58" t="str">
        <f t="shared" si="4"/>
        <v>Alizee Javilex (FR)</v>
      </c>
      <c r="R58" t="str">
        <f t="shared" si="5"/>
        <v>Bere Haven (IRE)</v>
      </c>
      <c r="S58" t="str">
        <f t="shared" si="6"/>
        <v>Court Adjourned (IRE)</v>
      </c>
      <c r="V58">
        <f t="shared" si="7"/>
        <v>83</v>
      </c>
      <c r="W58">
        <f t="shared" si="8"/>
        <v>0</v>
      </c>
      <c r="X58">
        <f t="shared" si="9"/>
        <v>0</v>
      </c>
      <c r="Y58">
        <f t="shared" si="10"/>
        <v>14</v>
      </c>
      <c r="Z58">
        <f t="shared" si="10"/>
        <v>10</v>
      </c>
      <c r="AA58">
        <f t="shared" si="10"/>
        <v>15</v>
      </c>
      <c r="AB58">
        <f t="shared" si="11"/>
        <v>10</v>
      </c>
      <c r="AC58">
        <f t="shared" si="12"/>
        <v>4</v>
      </c>
      <c r="AD58">
        <f t="shared" si="13"/>
        <v>13</v>
      </c>
      <c r="AE58">
        <f t="shared" si="14"/>
        <v>12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Youcantcallherthat (IRE)</v>
      </c>
      <c r="C59">
        <f>LARGE(AC$2:AC$20, D59)</f>
        <v>2.8254000000000001</v>
      </c>
      <c r="D59">
        <v>1</v>
      </c>
      <c r="E59">
        <f>LARGE(AC$2:AC$20, F59)</f>
        <v>2.0028999999999999</v>
      </c>
      <c r="F59">
        <v>2</v>
      </c>
      <c r="G59">
        <f t="shared" si="16"/>
        <v>0.29110922347278267</v>
      </c>
      <c r="H59">
        <f t="shared" si="17"/>
        <v>0</v>
      </c>
      <c r="J59">
        <v>8</v>
      </c>
      <c r="K59" t="str">
        <f t="shared" si="0"/>
        <v>Cher Why Not (IRE)</v>
      </c>
      <c r="L59" t="str">
        <f t="shared" si="0"/>
        <v>Court Adjourned (IRE)</v>
      </c>
      <c r="M59" t="str">
        <f t="shared" si="0"/>
        <v>Cher Why Not (IRE)</v>
      </c>
      <c r="N59" t="str">
        <f t="shared" si="1"/>
        <v>Court Adjourned (IRE)</v>
      </c>
      <c r="O59" t="str">
        <f t="shared" si="2"/>
        <v>Whoyakodding</v>
      </c>
      <c r="P59" t="str">
        <f t="shared" si="3"/>
        <v>Tricky Question (IRE)</v>
      </c>
      <c r="Q59" t="str">
        <f t="shared" si="4"/>
        <v>Tricky Question (IRE)</v>
      </c>
      <c r="R59" t="str">
        <f t="shared" si="5"/>
        <v>Silver Planeur (FR)</v>
      </c>
      <c r="S59" t="str">
        <f t="shared" si="6"/>
        <v>Alizee Javilex (FR)</v>
      </c>
      <c r="V59">
        <f t="shared" si="7"/>
        <v>65</v>
      </c>
      <c r="W59">
        <f t="shared" si="8"/>
        <v>-20</v>
      </c>
      <c r="X59">
        <f t="shared" si="9"/>
        <v>-20</v>
      </c>
      <c r="Y59">
        <f t="shared" si="10"/>
        <v>7</v>
      </c>
      <c r="Z59">
        <f t="shared" si="10"/>
        <v>12</v>
      </c>
      <c r="AA59">
        <f t="shared" si="10"/>
        <v>13</v>
      </c>
      <c r="AB59">
        <f t="shared" si="11"/>
        <v>5</v>
      </c>
      <c r="AC59">
        <f t="shared" si="12"/>
        <v>11</v>
      </c>
      <c r="AD59">
        <f t="shared" si="13"/>
        <v>1</v>
      </c>
      <c r="AE59">
        <f t="shared" si="14"/>
        <v>4</v>
      </c>
      <c r="AF59">
        <f t="shared" si="14"/>
        <v>12</v>
      </c>
    </row>
    <row r="60" spans="1:33" hidden="1" outlineLevel="1">
      <c r="A60" t="s">
        <v>26</v>
      </c>
      <c r="B60" t="str">
        <f>INDEX(A$2:A$20,MATCH(C60,Y$2:Y$20,0))</f>
        <v>Silver Planeur (FR)</v>
      </c>
      <c r="C60">
        <f>LARGE(Y$2:Y$20, D60)</f>
        <v>3.8511000000000002</v>
      </c>
      <c r="D60">
        <v>1</v>
      </c>
      <c r="E60">
        <f>LARGE(Y$2:Y$20, F60)</f>
        <v>2.5407000000000002</v>
      </c>
      <c r="F60">
        <v>2</v>
      </c>
      <c r="G60">
        <f t="shared" si="16"/>
        <v>0.34026641738723995</v>
      </c>
      <c r="H60">
        <f t="shared" si="17"/>
        <v>10</v>
      </c>
      <c r="J60">
        <v>9</v>
      </c>
      <c r="K60" t="str">
        <f t="shared" si="0"/>
        <v>Mountmellick Girl (IRE)</v>
      </c>
      <c r="L60" t="str">
        <f t="shared" si="0"/>
        <v>Bere Haven (IRE)</v>
      </c>
      <c r="M60" t="str">
        <f t="shared" si="0"/>
        <v>Randalls Aoibhinn (IRE)</v>
      </c>
      <c r="N60" t="str">
        <f t="shared" si="1"/>
        <v>Glasson Lad (IRE)</v>
      </c>
      <c r="O60" t="str">
        <f t="shared" si="2"/>
        <v>Beneficial Society (IRE)</v>
      </c>
      <c r="P60" t="str">
        <f t="shared" si="3"/>
        <v>Glamorous Nellie (IRE)</v>
      </c>
      <c r="Q60" t="str">
        <f t="shared" si="4"/>
        <v>Glamorous Nellie (IRE)</v>
      </c>
      <c r="R60" t="str">
        <f t="shared" si="5"/>
        <v>Beneficial Society (IRE)</v>
      </c>
      <c r="S60" t="str">
        <f t="shared" si="6"/>
        <v>Cher Why Not (IRE)</v>
      </c>
      <c r="V60">
        <f t="shared" si="7"/>
        <v>62</v>
      </c>
      <c r="W60">
        <f t="shared" si="8"/>
        <v>-21</v>
      </c>
      <c r="X60">
        <f t="shared" si="9"/>
        <v>-21</v>
      </c>
      <c r="Y60">
        <f t="shared" si="10"/>
        <v>10</v>
      </c>
      <c r="Z60">
        <f t="shared" si="10"/>
        <v>5</v>
      </c>
      <c r="AA60">
        <f t="shared" si="10"/>
        <v>10</v>
      </c>
      <c r="AB60">
        <f t="shared" si="11"/>
        <v>7</v>
      </c>
      <c r="AC60">
        <f t="shared" si="12"/>
        <v>5</v>
      </c>
      <c r="AD60">
        <f t="shared" si="13"/>
        <v>4</v>
      </c>
      <c r="AE60">
        <f t="shared" si="14"/>
        <v>14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Lady Of The Sea (IRE)</v>
      </c>
      <c r="C61">
        <f>LARGE(AD$2:AD$20, D61)</f>
        <v>26.982500000000002</v>
      </c>
      <c r="D61">
        <v>1</v>
      </c>
      <c r="E61">
        <f>LARGE(AD$2:AD$20, F61)</f>
        <v>16.3063</v>
      </c>
      <c r="F61">
        <v>2</v>
      </c>
      <c r="G61">
        <f t="shared" si="16"/>
        <v>0.39567126841471328</v>
      </c>
      <c r="H61">
        <f t="shared" si="17"/>
        <v>7.5</v>
      </c>
      <c r="J61">
        <v>10</v>
      </c>
      <c r="K61" t="str">
        <f t="shared" si="0"/>
        <v>Whoyakodding</v>
      </c>
      <c r="L61" t="str">
        <f t="shared" si="0"/>
        <v>Randalls Aoibhinn (IRE)</v>
      </c>
      <c r="M61" t="str">
        <f t="shared" si="0"/>
        <v>Glamorous Nellie (IRE)</v>
      </c>
      <c r="N61" t="str">
        <f t="shared" si="1"/>
        <v>Holy Motivation (IRE)</v>
      </c>
      <c r="O61" t="str">
        <f t="shared" si="2"/>
        <v>Randalls Aoibhinn (IRE)</v>
      </c>
      <c r="P61" t="str">
        <f t="shared" si="3"/>
        <v>Mountmellick Girl (IRE)</v>
      </c>
      <c r="Q61" t="str">
        <f t="shared" si="4"/>
        <v>Mountmellick Girl (IRE)</v>
      </c>
      <c r="R61" t="str">
        <f t="shared" si="5"/>
        <v>Randalls Aoibhinn (IRE)</v>
      </c>
      <c r="S61" t="str">
        <f t="shared" si="6"/>
        <v>Silver Planeur (FR)</v>
      </c>
      <c r="V61">
        <f t="shared" si="7"/>
        <v>65</v>
      </c>
      <c r="W61">
        <f t="shared" si="8"/>
        <v>-23</v>
      </c>
      <c r="X61">
        <f>IF(ISNA(W61),"",W61)</f>
        <v>-23</v>
      </c>
      <c r="Y61">
        <f t="shared" si="10"/>
        <v>4</v>
      </c>
      <c r="Z61">
        <f t="shared" si="10"/>
        <v>11</v>
      </c>
      <c r="AA61">
        <f t="shared" si="10"/>
        <v>1</v>
      </c>
      <c r="AB61">
        <f t="shared" si="11"/>
        <v>4</v>
      </c>
      <c r="AC61">
        <f t="shared" si="12"/>
        <v>17</v>
      </c>
      <c r="AD61">
        <f t="shared" si="13"/>
        <v>16</v>
      </c>
      <c r="AE61">
        <f t="shared" si="14"/>
        <v>2</v>
      </c>
      <c r="AF61">
        <f t="shared" si="14"/>
        <v>10</v>
      </c>
    </row>
    <row r="62" spans="1:33" hidden="1" outlineLevel="1">
      <c r="A62" t="s">
        <v>116</v>
      </c>
      <c r="B62" t="str">
        <f>IF(OR(D2="5f ", D2="6f ", D2="7f ", D2="1m "), B57, IF(J2="2yo", B59, B53))</f>
        <v>Youcantcallherthat (IRE)</v>
      </c>
      <c r="J62">
        <v>11</v>
      </c>
      <c r="K62" t="str">
        <f t="shared" si="0"/>
        <v>Alizee Javilex (FR)</v>
      </c>
      <c r="L62" t="str">
        <f t="shared" si="0"/>
        <v>Touchy (IRE)</v>
      </c>
      <c r="M62" t="str">
        <f t="shared" si="0"/>
        <v>Mountmellick Girl (IRE)</v>
      </c>
      <c r="N62" t="str">
        <f t="shared" si="1"/>
        <v>Cher Why Not (IRE)</v>
      </c>
      <c r="O62" t="str">
        <f t="shared" si="2"/>
        <v>Bere Haven (IRE)</v>
      </c>
      <c r="P62" t="str">
        <f t="shared" si="3"/>
        <v>Touchy (IRE)</v>
      </c>
      <c r="Q62" t="str">
        <f t="shared" si="4"/>
        <v>Touchy (IRE)</v>
      </c>
      <c r="R62" t="str">
        <f t="shared" si="5"/>
        <v>Cher Why Not (IRE)</v>
      </c>
      <c r="S62" t="str">
        <f t="shared" si="6"/>
        <v>Touchy (IRE)</v>
      </c>
      <c r="V62">
        <f t="shared" si="7"/>
        <v>50</v>
      </c>
      <c r="W62">
        <f t="shared" si="8"/>
        <v>-35</v>
      </c>
      <c r="X62">
        <f t="shared" ref="X62:X80" si="18">IF(ISNA(W62),"",W62)</f>
        <v>-35</v>
      </c>
      <c r="Y62">
        <f t="shared" si="10"/>
        <v>12</v>
      </c>
      <c r="Z62">
        <f t="shared" si="10"/>
        <v>7</v>
      </c>
      <c r="AA62">
        <f t="shared" si="10"/>
        <v>5</v>
      </c>
      <c r="AB62">
        <f t="shared" si="11"/>
        <v>6</v>
      </c>
      <c r="AC62">
        <f t="shared" si="12"/>
        <v>7</v>
      </c>
      <c r="AD62">
        <f t="shared" si="13"/>
        <v>3</v>
      </c>
      <c r="AE62">
        <f t="shared" si="14"/>
        <v>7</v>
      </c>
      <c r="AF62">
        <f t="shared" si="14"/>
        <v>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Holy Motivation (IRE)</v>
      </c>
      <c r="C63" t="str">
        <f>IF(G68="Handicap", INDEX(B53:B55,(MATCH(LARGE(D53:D55,3),D53:D55,0))))</f>
        <v>Youcantcallherthat (IRE)</v>
      </c>
      <c r="D63" t="str">
        <f>IF(G68="Handicap", INDEX(B53:B55,(MATCH(LARGE(E53:E55,1),E53:E55,0))))</f>
        <v>Youcantcallherthat (IRE)</v>
      </c>
      <c r="G63" t="s">
        <v>68</v>
      </c>
      <c r="H63">
        <f>COUNTIF(A2:A30, "*")</f>
        <v>17</v>
      </c>
      <c r="J63">
        <v>12</v>
      </c>
      <c r="K63" t="str">
        <f t="shared" si="0"/>
        <v>Glasson Lad (IRE)</v>
      </c>
      <c r="L63" t="str">
        <f t="shared" si="0"/>
        <v>Railway Muice (IRE)</v>
      </c>
      <c r="M63" t="str">
        <f t="shared" si="0"/>
        <v>Lady Of The Sea (IRE)</v>
      </c>
      <c r="N63" t="str">
        <f t="shared" si="1"/>
        <v>Touchy (IRE)</v>
      </c>
      <c r="O63" t="str">
        <f t="shared" si="2"/>
        <v>Tricky Question (IRE)</v>
      </c>
      <c r="P63" t="str">
        <f t="shared" si="3"/>
        <v>Randalls Aoibhinn (IRE)</v>
      </c>
      <c r="Q63" t="str">
        <f t="shared" si="4"/>
        <v>Randalls Aoibhinn (IRE)</v>
      </c>
      <c r="R63" t="str">
        <f t="shared" si="5"/>
        <v>Youcantcallherthat (IRE)</v>
      </c>
      <c r="S63" t="str">
        <f t="shared" si="6"/>
        <v>Beneficial Society (IRE)</v>
      </c>
      <c r="V63">
        <f t="shared" si="7"/>
        <v>65</v>
      </c>
      <c r="W63">
        <f t="shared" si="8"/>
        <v>-15</v>
      </c>
      <c r="X63">
        <f t="shared" si="18"/>
        <v>-15</v>
      </c>
      <c r="Y63">
        <f t="shared" si="10"/>
        <v>5</v>
      </c>
      <c r="Z63">
        <f t="shared" si="10"/>
        <v>4</v>
      </c>
      <c r="AA63">
        <f t="shared" si="10"/>
        <v>14</v>
      </c>
      <c r="AB63">
        <f t="shared" si="11"/>
        <v>11</v>
      </c>
      <c r="AC63">
        <f t="shared" si="12"/>
        <v>4</v>
      </c>
      <c r="AD63">
        <f t="shared" si="13"/>
        <v>9</v>
      </c>
      <c r="AE63">
        <f t="shared" si="14"/>
        <v>9</v>
      </c>
      <c r="AF63">
        <f t="shared" si="14"/>
        <v>9</v>
      </c>
    </row>
    <row r="64" spans="1:33" hidden="1" outlineLevel="1">
      <c r="A64" t="s">
        <v>48</v>
      </c>
      <c r="B64" t="str">
        <f>INDEX(B53:B63,MODE(MATCH(B53:B63,B53:B63,0)))</f>
        <v>Youcantcallherthat (IRE)</v>
      </c>
      <c r="C64">
        <f>INDEX(AF$2:AF$20,MATCH(B64,A$2:A$20,0))</f>
        <v>0</v>
      </c>
      <c r="D64">
        <v>1</v>
      </c>
      <c r="E64">
        <f>SUMIF(B53:B61, B64, G53:G61)</f>
        <v>0.82216640914041783</v>
      </c>
      <c r="F64">
        <v>0</v>
      </c>
      <c r="G64" t="str">
        <f>K2</f>
        <v>Casey Concrete Gorey Handicap Hurdle (80-95)</v>
      </c>
      <c r="J64">
        <v>13</v>
      </c>
      <c r="K64" t="str">
        <f t="shared" si="0"/>
        <v>Beneficial Society (IRE)</v>
      </c>
      <c r="L64" t="str">
        <f t="shared" si="0"/>
        <v>Cher Why Not (IRE)</v>
      </c>
      <c r="M64" t="str">
        <f t="shared" si="0"/>
        <v>Touchy (IRE)</v>
      </c>
      <c r="N64" t="str">
        <f t="shared" si="1"/>
        <v>Alizee Javilex (FR)</v>
      </c>
      <c r="O64" t="str">
        <f t="shared" si="2"/>
        <v>Mountmellick Girl (IRE)</v>
      </c>
      <c r="P64" t="str">
        <f t="shared" si="3"/>
        <v>Cher Why Not (IRE)</v>
      </c>
      <c r="Q64" t="str">
        <f t="shared" si="4"/>
        <v>Cher Why Not (IRE)</v>
      </c>
      <c r="R64" t="str">
        <f t="shared" si="5"/>
        <v>Court Adjourned (IRE)</v>
      </c>
      <c r="S64" t="str">
        <f t="shared" si="6"/>
        <v>Railway Muice (IRE)</v>
      </c>
      <c r="V64">
        <f t="shared" si="7"/>
        <v>77</v>
      </c>
      <c r="W64">
        <f t="shared" si="8"/>
        <v>-3</v>
      </c>
      <c r="X64">
        <f t="shared" si="18"/>
        <v>-3</v>
      </c>
      <c r="Y64">
        <f t="shared" si="10"/>
        <v>2</v>
      </c>
      <c r="Z64">
        <f t="shared" si="10"/>
        <v>6</v>
      </c>
      <c r="AA64">
        <f t="shared" si="10"/>
        <v>11</v>
      </c>
      <c r="AB64">
        <f t="shared" si="11"/>
        <v>14</v>
      </c>
      <c r="AC64">
        <f t="shared" si="12"/>
        <v>15</v>
      </c>
      <c r="AD64">
        <f t="shared" si="13"/>
        <v>11</v>
      </c>
      <c r="AE64">
        <f t="shared" si="14"/>
        <v>16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3m </v>
      </c>
      <c r="H65">
        <f>LARGE(G58:G60, 1)</f>
        <v>0.34026641738723995</v>
      </c>
      <c r="J65">
        <v>14</v>
      </c>
      <c r="K65" t="str">
        <f t="shared" si="0"/>
        <v>Silver Planeur (FR)</v>
      </c>
      <c r="L65" t="str">
        <f t="shared" si="0"/>
        <v>Beneficial Society (IRE)</v>
      </c>
      <c r="M65" t="str">
        <f t="shared" si="0"/>
        <v>Tricky Question (IRE)</v>
      </c>
      <c r="N65" t="str">
        <f t="shared" si="1"/>
        <v>Silver Planeur (FR)</v>
      </c>
      <c r="O65" t="str">
        <f t="shared" si="2"/>
        <v>Cher Why Not (IRE)</v>
      </c>
      <c r="P65" t="str">
        <f t="shared" si="3"/>
        <v>Youcantcallherthat (IRE)</v>
      </c>
      <c r="Q65" t="str">
        <f t="shared" si="4"/>
        <v>Youcantcallherthat (IRE)</v>
      </c>
      <c r="R65" t="str">
        <f t="shared" si="5"/>
        <v>Mountmellick Girl (IRE)</v>
      </c>
      <c r="S65" t="str">
        <f t="shared" si="6"/>
        <v>Bere Haven (IRE)</v>
      </c>
      <c r="V65">
        <f t="shared" si="7"/>
        <v>56</v>
      </c>
      <c r="W65">
        <f t="shared" si="8"/>
        <v>-27</v>
      </c>
      <c r="X65">
        <f t="shared" si="18"/>
        <v>-27</v>
      </c>
      <c r="Y65">
        <f t="shared" si="10"/>
        <v>3</v>
      </c>
      <c r="Z65">
        <f t="shared" si="10"/>
        <v>9</v>
      </c>
      <c r="AA65">
        <f t="shared" si="10"/>
        <v>2</v>
      </c>
      <c r="AB65">
        <f t="shared" si="11"/>
        <v>2</v>
      </c>
      <c r="AC65">
        <f t="shared" si="12"/>
        <v>14</v>
      </c>
      <c r="AD65">
        <f t="shared" si="13"/>
        <v>7</v>
      </c>
      <c r="AE65">
        <f t="shared" si="14"/>
        <v>8</v>
      </c>
      <c r="AF65">
        <f t="shared" si="14"/>
        <v>11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5451</v>
      </c>
      <c r="H66">
        <f ca="1">LARGE(F53:F55, 1)</f>
        <v>0.82216640914041783</v>
      </c>
      <c r="J66">
        <v>15</v>
      </c>
      <c r="K66" t="str">
        <f t="shared" si="0"/>
        <v>Bere Haven (IRE)</v>
      </c>
      <c r="L66" t="str">
        <f t="shared" si="0"/>
        <v>Tricky Question (IRE)</v>
      </c>
      <c r="M66" t="str">
        <f t="shared" si="0"/>
        <v>Glasson Lad (IRE)</v>
      </c>
      <c r="N66" t="str">
        <f t="shared" si="1"/>
        <v>Tricky Question (IRE)</v>
      </c>
      <c r="O66" t="str">
        <f t="shared" si="2"/>
        <v>Touchy (IRE)</v>
      </c>
      <c r="P66" t="str">
        <f t="shared" si="3"/>
        <v>Youcantcallherthat (IRE)</v>
      </c>
      <c r="Q66" t="str">
        <f t="shared" si="4"/>
        <v>Youcantcallherthat (IRE)</v>
      </c>
      <c r="R66" t="str">
        <f t="shared" si="5"/>
        <v>Touchy (IRE)</v>
      </c>
      <c r="S66" t="str">
        <f t="shared" si="6"/>
        <v>Mountmellick Girl (IRE)</v>
      </c>
      <c r="V66">
        <f t="shared" si="7"/>
        <v>59</v>
      </c>
      <c r="W66">
        <f t="shared" si="8"/>
        <v>-24</v>
      </c>
      <c r="X66">
        <f t="shared" si="18"/>
        <v>-24</v>
      </c>
      <c r="Y66">
        <f t="shared" si="10"/>
        <v>9</v>
      </c>
      <c r="Z66">
        <f t="shared" si="10"/>
        <v>2</v>
      </c>
      <c r="AA66">
        <f t="shared" si="10"/>
        <v>7</v>
      </c>
      <c r="AB66">
        <f t="shared" si="11"/>
        <v>13</v>
      </c>
      <c r="AC66">
        <f t="shared" si="12"/>
        <v>8</v>
      </c>
      <c r="AD66">
        <f t="shared" si="13"/>
        <v>5</v>
      </c>
      <c r="AE66">
        <f t="shared" si="14"/>
        <v>11</v>
      </c>
      <c r="AF66">
        <f t="shared" si="14"/>
        <v>4</v>
      </c>
    </row>
    <row r="67" spans="1:32" hidden="1" outlineLevel="1">
      <c r="A67" t="s">
        <v>67</v>
      </c>
      <c r="B67" t="str">
        <f ca="1">H67</f>
        <v>Youcantcallherthat (IRE)</v>
      </c>
      <c r="F67">
        <f>IF(H63&lt;11, F66+1, F66)</f>
        <v>1</v>
      </c>
      <c r="G67" t="str">
        <f>G2</f>
        <v>Good</v>
      </c>
      <c r="H67" t="str">
        <f ca="1">INDEX(B53:B55,MATCH(H66,F53:F55,0))</f>
        <v>Youcantcallherthat (IRE)</v>
      </c>
      <c r="J67">
        <v>16</v>
      </c>
      <c r="K67" t="str">
        <f t="shared" si="0"/>
        <v>Railway Muice (IRE)</v>
      </c>
      <c r="L67" t="str">
        <f t="shared" si="0"/>
        <v>Mountmellick Girl (IRE)</v>
      </c>
      <c r="M67" t="str">
        <f t="shared" si="0"/>
        <v>Bere Haven (IRE)</v>
      </c>
      <c r="N67" t="str">
        <f t="shared" si="1"/>
        <v>Bere Haven (IRE)</v>
      </c>
      <c r="O67" t="str">
        <f t="shared" si="2"/>
        <v>Glasson Lad (IRE)</v>
      </c>
      <c r="P67" t="str">
        <f t="shared" si="3"/>
        <v>Youcantcallherthat (IRE)</v>
      </c>
      <c r="Q67" t="str">
        <f t="shared" si="4"/>
        <v>Youcantcallherthat (IRE)</v>
      </c>
      <c r="R67" t="str">
        <f t="shared" si="5"/>
        <v>Railway Muice (IRE)</v>
      </c>
      <c r="S67" t="str">
        <f t="shared" si="6"/>
        <v>Glasson Lad (IRE)</v>
      </c>
      <c r="V67">
        <f t="shared" si="7"/>
        <v>48</v>
      </c>
      <c r="W67">
        <f t="shared" si="8"/>
        <v>-32</v>
      </c>
      <c r="X67">
        <f t="shared" si="18"/>
        <v>-32</v>
      </c>
      <c r="Y67">
        <f t="shared" si="10"/>
        <v>6</v>
      </c>
      <c r="Z67">
        <f t="shared" si="10"/>
        <v>1</v>
      </c>
      <c r="AA67">
        <f t="shared" si="10"/>
        <v>3</v>
      </c>
      <c r="AB67">
        <f t="shared" si="11"/>
        <v>9</v>
      </c>
      <c r="AC67">
        <f t="shared" si="12"/>
        <v>12</v>
      </c>
      <c r="AD67">
        <f t="shared" si="13"/>
        <v>2</v>
      </c>
      <c r="AE67">
        <f t="shared" si="14"/>
        <v>1</v>
      </c>
      <c r="AF67">
        <f t="shared" si="14"/>
        <v>14</v>
      </c>
    </row>
    <row r="68" spans="1:32" hidden="1" outlineLevel="1">
      <c r="A68" t="str">
        <f ca="1">INDEX(B62:B67,MODE(MATCH(B62:B67,B62:B67,0)))</f>
        <v>Youcantcallherthat (IRE)</v>
      </c>
      <c r="B68" t="str">
        <f ca="1">IF(ISNA(A68), B56, A68)</f>
        <v>Youcantcallherthat (IRE)</v>
      </c>
      <c r="C68">
        <f ca="1">INDEX(AF$2:AF$20,MATCH(B68,A$2:A$20,0))</f>
        <v>0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1</v>
      </c>
      <c r="J68">
        <v>17</v>
      </c>
      <c r="K68" t="str">
        <f t="shared" si="0"/>
        <v>Tricky Question (IRE)</v>
      </c>
      <c r="L68" t="str">
        <f t="shared" si="0"/>
        <v>Glasson Lad (IRE)</v>
      </c>
      <c r="M68" t="str">
        <f t="shared" si="0"/>
        <v>Silver Planeur (FR)</v>
      </c>
      <c r="N68" t="str">
        <f t="shared" si="1"/>
        <v>Glamorous Nellie (IRE)</v>
      </c>
      <c r="O68" t="str">
        <f t="shared" si="2"/>
        <v>Alizee Javilex (FR)</v>
      </c>
      <c r="P68" t="str">
        <f t="shared" si="3"/>
        <v>Youcantcallherthat (IRE)</v>
      </c>
      <c r="Q68" t="str">
        <f t="shared" si="4"/>
        <v>Youcantcallherthat (IRE)</v>
      </c>
      <c r="R68" t="str">
        <f t="shared" si="5"/>
        <v>Railway Muice (IRE)</v>
      </c>
      <c r="S68" t="str">
        <f t="shared" si="6"/>
        <v>Tricky Question (IRE)</v>
      </c>
      <c r="V68">
        <f t="shared" si="7"/>
        <v>44</v>
      </c>
      <c r="W68">
        <f t="shared" si="8"/>
        <v>-36</v>
      </c>
      <c r="X68">
        <f t="shared" si="18"/>
        <v>-36</v>
      </c>
      <c r="Y68">
        <f t="shared" si="10"/>
        <v>1</v>
      </c>
      <c r="Z68">
        <f t="shared" si="10"/>
        <v>3</v>
      </c>
      <c r="AA68">
        <f t="shared" si="10"/>
        <v>4</v>
      </c>
      <c r="AB68">
        <f t="shared" si="11"/>
        <v>3</v>
      </c>
      <c r="AC68">
        <f t="shared" si="12"/>
        <v>10</v>
      </c>
      <c r="AD68">
        <f t="shared" si="13"/>
        <v>6</v>
      </c>
      <c r="AE68">
        <f t="shared" si="14"/>
        <v>15</v>
      </c>
      <c r="AF68">
        <f t="shared" si="14"/>
        <v>2</v>
      </c>
    </row>
    <row r="69" spans="1:32" hidden="1" outlineLevel="1">
      <c r="A69" t="s">
        <v>51</v>
      </c>
      <c r="B69" t="str">
        <f ca="1">IF(OR(ISNA(B68), B68="no selection"), B64, B68)</f>
        <v>Youcantcallherthat (IRE)</v>
      </c>
      <c r="C69">
        <f ca="1">INDEX(AF$2:AF$20,MATCH(B69,A$2:A$20,0))</f>
        <v>0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>
        <f t="shared" si="12"/>
        <v>4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Youcantcallherthat (IRE)</v>
      </c>
      <c r="C70">
        <f ca="1">INDEX(AF$2:AF$20,MATCH(B70,A$2:A$20,0))</f>
        <v>0</v>
      </c>
      <c r="D70">
        <v>1</v>
      </c>
      <c r="E70">
        <f ca="1">SUMIF(B53:B61, B70, G53:G61)</f>
        <v>0.82216640914041783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>
        <f t="shared" si="12"/>
        <v>4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>
        <f t="shared" si="12"/>
        <v>4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Youcantcallherthat (IRE)</v>
      </c>
      <c r="C72">
        <f>C53</f>
        <v>344.18729999999999</v>
      </c>
      <c r="D72">
        <f>(1/C72)*(C72-C73)</f>
        <v>0.30200417040373073</v>
      </c>
      <c r="E72">
        <f>H53</f>
        <v>0</v>
      </c>
      <c r="F72">
        <f>(E72*10)-10</f>
        <v>-10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>
        <f t="shared" si="12"/>
        <v>4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Lady Of The Sea (IRE)</v>
      </c>
      <c r="C73">
        <f t="shared" si="19"/>
        <v>240.2413</v>
      </c>
      <c r="D73">
        <f>(1/C73)*(C73-C74)</f>
        <v>4.2236701183352102E-3</v>
      </c>
      <c r="E73">
        <f t="shared" ref="E73:E74" si="20">H54</f>
        <v>7.5</v>
      </c>
      <c r="F73">
        <f>(E73*10)-10</f>
        <v>65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>
        <f t="shared" si="12"/>
        <v>4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Holy Motivation (IRE)</v>
      </c>
      <c r="C74">
        <f t="shared" si="19"/>
        <v>239.22659999999999</v>
      </c>
      <c r="E74">
        <f t="shared" si="20"/>
        <v>1.1000000000000001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>
        <f t="shared" si="12"/>
        <v>4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>
        <f t="shared" si="12"/>
        <v>4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>
        <f t="shared" si="12"/>
        <v>4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</v>
      </c>
      <c r="C77">
        <f>SMALL(AF2:AF50, 1)</f>
        <v>0</v>
      </c>
      <c r="D77" t="str">
        <f>IF(G77&lt;=3, "YES", "NO")</f>
        <v>YES</v>
      </c>
      <c r="E77">
        <f>IF(C77=0,SMALL(AF2:AF49,2), C77)</f>
        <v>0</v>
      </c>
      <c r="F77">
        <f>IF(E77=0, SMALL(AF2:AF49, 3), E77)</f>
        <v>0</v>
      </c>
      <c r="G77">
        <f>IF(F77=0, SMALL(AF2:AF49, 4), F77)</f>
        <v>1.1000000000000001</v>
      </c>
      <c r="H77" t="str">
        <f>INDEX(A2:A50, MATCH(G77, AF2:AF50, 0))</f>
        <v>Holy Motivation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>
        <f t="shared" si="12"/>
        <v>4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239.22659999999999</v>
      </c>
      <c r="C78">
        <f>(B79-B78)+0.01</f>
        <v>104.97070000000001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>
        <f t="shared" si="12"/>
        <v>4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344.18729999999999</v>
      </c>
      <c r="C79">
        <f>C78/B79</f>
        <v>0.30498132848016185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Holy Motivation (IRE) is 30.5% behind top-rated Youcantcallherthat (IRE). </v>
      </c>
      <c r="H79" t="str">
        <f>INDEX(A2:A50, MATCH(B79, AE2:AE50, 0))</f>
        <v>Youcantcallherthat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>
        <f t="shared" si="12"/>
        <v>4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10.2036</v>
      </c>
      <c r="C80">
        <f>(B81-B80)+0.01</f>
        <v>8.5914000000000001</v>
      </c>
      <c r="D80" t="str">
        <f>D2</f>
        <v xml:space="preserve">3m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>
        <f t="shared" si="12"/>
        <v>4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18.785</v>
      </c>
      <c r="C81">
        <f>C80/B81</f>
        <v>0.45735427202555229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Tricky Question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Wexford</v>
      </c>
    </row>
    <row r="82" spans="1:19" hidden="1" outlineLevel="1">
      <c r="A82" t="s">
        <v>110</v>
      </c>
      <c r="B82">
        <f>INDEX(M2:M49, MATCH(H77, A2:A49, 0))</f>
        <v>88.156400000000005</v>
      </c>
      <c r="C82">
        <f>(B83-B82)+0.01</f>
        <v>26.201800000000002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114.34820000000001</v>
      </c>
      <c r="C83">
        <f>C82/B83</f>
        <v>0.22914046744942204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Tricky Question (IRE) is 22.91% ahead of the lay selection Holy Motivation (IRE). </v>
      </c>
      <c r="H83" t="str">
        <f>INDEX(A2:A50,MATCH(B83,INDEX(M2:M50,0)))</f>
        <v>Tricky Question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1.3667</v>
      </c>
      <c r="C84">
        <f>(B85-B84)+0.01</f>
        <v>1.4687000000000001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2.8254000000000001</v>
      </c>
      <c r="C85">
        <f>C84/B85</f>
        <v>0.51982020244921079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Youcantcallherthat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14.0002</v>
      </c>
      <c r="C86">
        <f>(B87-B86)+0.01</f>
        <v>12.992300000000002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26.982500000000002</v>
      </c>
      <c r="C87">
        <f>C86/B87</f>
        <v>0.48150838506439364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Lady Of The Sea (IRE) is 48.15% ahead of Holy Motivation (IRE). </v>
      </c>
      <c r="H87" t="str">
        <f>INDEX(A2:A50, MATCH(B87, AD2:AD50, 0))</f>
        <v>Lady Of The Sea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0.94</v>
      </c>
      <c r="C88">
        <f>B89-B88</f>
        <v>2.9111000000000002</v>
      </c>
      <c r="H88" t="str">
        <f>INDEX(X2:X50, MATCH(B88, Y2:Y50, 0))</f>
        <v>Donoghue, K 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3.8511000000000002</v>
      </c>
      <c r="C89">
        <f>C88/B89</f>
        <v>0.75591389473137549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Townend, P is 75.59% ahead of Donoghue, K M. </v>
      </c>
      <c r="H89" t="str">
        <f>INDEX(X2:X50, MATCH(B89, Y2:Y50, 0))</f>
        <v>Townend, P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72.227099999999993</v>
      </c>
      <c r="C90">
        <f>(B91-B90)+0.01</f>
        <v>29.850900000000006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102.068</v>
      </c>
      <c r="C91">
        <f>(C90+0.01)/(B91+0.01)</f>
        <v>0.29253022198710799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Youcantcallherthat (IRE) outperformed Holy Motivation (IRE) significantly.</v>
      </c>
      <c r="H91" t="str">
        <f>INDEX(A2:A50, MATCH(B91, N2:N50, 0))</f>
        <v>Youcantcallherthat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Holy Motivation (IRE)</v>
      </c>
      <c r="C92" t="str">
        <f>IF(AND(D77="YES",D92&gt;=2,D83="YES",SMALL(M2:M50,1)&gt;0),H77,IF(E92&gt;=5,H77,"No Lay"))</f>
        <v>Holy Motivation (IRE)</v>
      </c>
      <c r="D92">
        <f>COUNTIF(D79:D87, "YES")</f>
        <v>3</v>
      </c>
      <c r="E92">
        <f>COUNTIF(D79:D91, "YES")</f>
        <v>5</v>
      </c>
      <c r="F92" t="str">
        <f>IF(E92=0, "", IF(E92=1, "*", IF(E92=2, "**", IF(E92=3, "***", IF(E92=4, "****", IF(E92&gt;4, "*****", ""))))))</f>
        <v>*****</v>
      </c>
      <c r="G92" t="str">
        <f ca="1">IF(B92&lt;&gt;"No Lay",CONCATENATE(G79&amp;CHAR(10)&amp;G81&amp;CHAR(10)&amp;G83&amp;CHAR(10)&amp;G85&amp;CHAR(10)&amp;G87&amp;CHAR(10)&amp;G89&amp;CHAR(10)&amp;G91),"""")</f>
        <v>PLUS: Holy Motivation (IRE) is 30.5% behind top-rated Youcantcallherthat (IRE). 
NEUTRAL: Speed is not a factor.
PLUS: Form horse Tricky Question (IRE) is 22.91% ahead of the lay selection Holy Motivation (IRE). 
NEUTRAL: Stallion ratings are not a factor.
PLUS: The most suited horse, Lady Of The Sea (IRE) is 48.15% ahead of Holy Motivation (IRE). 
PLUS: The top-rated jockey, Townend, P is 75.59% ahead of Donoghue, K M. 
PLUS: In the second-last race, Youcantcallherthat (IRE) outperformed Holy Motivation (IRE) significantly.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6.6699999999999995E-2</v>
      </c>
    </row>
    <row r="96" spans="1:19" hidden="1" outlineLevel="1">
      <c r="A96" t="s">
        <v>70</v>
      </c>
      <c r="B96">
        <f>INDEX(Sheet1!H:H, MATCH($A$51, Sheet1!$A:$A,0))</f>
        <v>6.6699999999999995E-2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0.1333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</v>
      </c>
      <c r="C98" t="b">
        <f>IF(AND($B$94&gt;15,B98&gt;0.25),B57)</f>
        <v>0</v>
      </c>
      <c r="D98">
        <f t="shared" si="22"/>
        <v>5</v>
      </c>
      <c r="E98">
        <f t="shared" si="23"/>
        <v>2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0.1333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4" width="19.140625" bestFit="1" customWidth="1"/>
    <col min="5" max="5" width="12" bestFit="1" customWidth="1"/>
    <col min="6" max="6" width="15.7109375" bestFit="1" customWidth="1"/>
    <col min="7" max="7" width="97" bestFit="1" customWidth="1"/>
    <col min="8" max="8" width="19.140625" bestFit="1" customWidth="1"/>
    <col min="9" max="9" width="10.140625" bestFit="1" customWidth="1"/>
    <col min="10" max="10" width="16.28515625" bestFit="1" customWidth="1"/>
    <col min="11" max="11" width="73.140625" bestFit="1" customWidth="1"/>
    <col min="12" max="19" width="19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3.42578125" bestFit="1" customWidth="1"/>
    <col min="25" max="25" width="14.42578125" bestFit="1" customWidth="1"/>
    <col min="26" max="26" width="19" bestFit="1" customWidth="1"/>
    <col min="27" max="27" width="15" bestFit="1" customWidth="1"/>
    <col min="28" max="28" width="17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9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749</v>
      </c>
      <c r="B2" s="1">
        <v>0.61458333333333337</v>
      </c>
      <c r="C2" t="s">
        <v>213</v>
      </c>
      <c r="D2" t="s">
        <v>747</v>
      </c>
      <c r="E2" t="s">
        <v>428</v>
      </c>
      <c r="F2">
        <v>16245</v>
      </c>
      <c r="G2" t="s">
        <v>375</v>
      </c>
      <c r="H2" t="s">
        <v>231</v>
      </c>
      <c r="I2" t="s">
        <v>5</v>
      </c>
      <c r="J2" t="s">
        <v>331</v>
      </c>
      <c r="K2" t="s">
        <v>748</v>
      </c>
      <c r="L2">
        <v>7</v>
      </c>
      <c r="M2">
        <v>123.3</v>
      </c>
      <c r="N2">
        <v>79.726699999999994</v>
      </c>
      <c r="O2">
        <v>41.707999999999998</v>
      </c>
      <c r="P2">
        <v>10.9566</v>
      </c>
      <c r="Q2">
        <v>7.2363999999999997</v>
      </c>
      <c r="R2">
        <v>4.8453999999999997</v>
      </c>
      <c r="S2">
        <v>3.6715</v>
      </c>
      <c r="T2">
        <v>1.5343</v>
      </c>
      <c r="U2">
        <v>1.9296</v>
      </c>
      <c r="V2">
        <v>1.7682</v>
      </c>
      <c r="W2">
        <v>0</v>
      </c>
      <c r="X2" t="s">
        <v>750</v>
      </c>
      <c r="Y2">
        <v>0.75439999999999996</v>
      </c>
      <c r="Z2" t="s">
        <v>581</v>
      </c>
      <c r="AA2">
        <v>2.4735</v>
      </c>
      <c r="AB2" t="s">
        <v>475</v>
      </c>
      <c r="AC2">
        <v>3.2627999999999999</v>
      </c>
      <c r="AD2">
        <v>43.577100000000002</v>
      </c>
      <c r="AE2" s="23">
        <v>326.74459999999999</v>
      </c>
      <c r="AF2">
        <v>2.25</v>
      </c>
      <c r="AG2">
        <v>131</v>
      </c>
    </row>
    <row r="3" spans="1:33">
      <c r="A3" t="s">
        <v>751</v>
      </c>
      <c r="B3" s="1">
        <v>0.61458333333333337</v>
      </c>
      <c r="C3" t="s">
        <v>213</v>
      </c>
      <c r="D3" t="s">
        <v>747</v>
      </c>
      <c r="E3" t="s">
        <v>428</v>
      </c>
      <c r="F3">
        <v>16245</v>
      </c>
      <c r="G3" t="s">
        <v>375</v>
      </c>
      <c r="H3" t="s">
        <v>231</v>
      </c>
      <c r="I3" t="s">
        <v>5</v>
      </c>
      <c r="J3" t="s">
        <v>331</v>
      </c>
      <c r="K3" t="s">
        <v>748</v>
      </c>
      <c r="L3">
        <v>10</v>
      </c>
      <c r="M3">
        <v>120.19</v>
      </c>
      <c r="N3">
        <v>63.950699999999998</v>
      </c>
      <c r="O3">
        <v>28.784800000000001</v>
      </c>
      <c r="P3">
        <v>13.8325</v>
      </c>
      <c r="Q3">
        <v>6.2609000000000004</v>
      </c>
      <c r="R3">
        <v>8.0620999999999992</v>
      </c>
      <c r="S3">
        <v>1.994</v>
      </c>
      <c r="T3">
        <v>3.2521</v>
      </c>
      <c r="U3">
        <v>0.67020000000000002</v>
      </c>
      <c r="V3">
        <v>2.1757</v>
      </c>
      <c r="W3">
        <v>21.993600000000001</v>
      </c>
      <c r="X3" t="s">
        <v>752</v>
      </c>
      <c r="Y3">
        <v>0.4284</v>
      </c>
      <c r="Z3" t="s">
        <v>335</v>
      </c>
      <c r="AA3">
        <v>3.1472000000000002</v>
      </c>
      <c r="AB3" t="s">
        <v>259</v>
      </c>
      <c r="AC3">
        <v>2.0716000000000001</v>
      </c>
      <c r="AD3">
        <v>30.465</v>
      </c>
      <c r="AE3">
        <v>307.27870000000001</v>
      </c>
      <c r="AF3">
        <v>2.75</v>
      </c>
      <c r="AG3">
        <v>134</v>
      </c>
    </row>
    <row r="4" spans="1:33">
      <c r="A4" t="s">
        <v>753</v>
      </c>
      <c r="B4" s="1">
        <v>0.61458333333333337</v>
      </c>
      <c r="C4" t="s">
        <v>213</v>
      </c>
      <c r="D4" t="s">
        <v>747</v>
      </c>
      <c r="E4" t="s">
        <v>428</v>
      </c>
      <c r="F4">
        <v>16245</v>
      </c>
      <c r="G4" t="s">
        <v>375</v>
      </c>
      <c r="H4" t="s">
        <v>231</v>
      </c>
      <c r="I4" t="s">
        <v>5</v>
      </c>
      <c r="J4" t="s">
        <v>331</v>
      </c>
      <c r="K4" t="s">
        <v>748</v>
      </c>
      <c r="L4">
        <v>9</v>
      </c>
      <c r="M4">
        <v>64.616299999999995</v>
      </c>
      <c r="N4">
        <v>61.663200000000003</v>
      </c>
      <c r="O4">
        <v>28.194800000000001</v>
      </c>
      <c r="P4">
        <v>13.096500000000001</v>
      </c>
      <c r="Q4">
        <v>5.6516000000000002</v>
      </c>
      <c r="R4">
        <v>4.9718</v>
      </c>
      <c r="S4">
        <v>2.8856999999999999</v>
      </c>
      <c r="T4">
        <v>1.8396999999999999</v>
      </c>
      <c r="U4">
        <v>2.2507999999999999</v>
      </c>
      <c r="V4">
        <v>3.6354000000000002</v>
      </c>
      <c r="W4">
        <v>22.281400000000001</v>
      </c>
      <c r="X4" t="s">
        <v>754</v>
      </c>
      <c r="Y4">
        <v>0.92920000000000003</v>
      </c>
      <c r="Z4" t="s">
        <v>458</v>
      </c>
      <c r="AA4">
        <v>2.7223999999999999</v>
      </c>
      <c r="AB4" t="s">
        <v>755</v>
      </c>
      <c r="AC4">
        <v>2.7542</v>
      </c>
      <c r="AD4">
        <v>14.731299999999999</v>
      </c>
      <c r="AE4">
        <v>232.2243</v>
      </c>
      <c r="AF4">
        <v>4</v>
      </c>
      <c r="AG4">
        <v>135</v>
      </c>
    </row>
    <row r="5" spans="1:33">
      <c r="A5" t="s">
        <v>756</v>
      </c>
      <c r="B5" s="1">
        <v>0.61458333333333337</v>
      </c>
      <c r="C5" t="s">
        <v>213</v>
      </c>
      <c r="D5" t="s">
        <v>747</v>
      </c>
      <c r="E5" t="s">
        <v>428</v>
      </c>
      <c r="F5">
        <v>16245</v>
      </c>
      <c r="G5" t="s">
        <v>375</v>
      </c>
      <c r="H5" t="s">
        <v>231</v>
      </c>
      <c r="I5" t="s">
        <v>5</v>
      </c>
      <c r="J5" t="s">
        <v>331</v>
      </c>
      <c r="K5" t="s">
        <v>748</v>
      </c>
      <c r="L5">
        <v>7</v>
      </c>
      <c r="M5">
        <v>38.980400000000003</v>
      </c>
      <c r="N5">
        <v>66.553200000000004</v>
      </c>
      <c r="O5">
        <v>32.566000000000003</v>
      </c>
      <c r="P5">
        <v>10.6646</v>
      </c>
      <c r="Q5">
        <v>7.1952999999999996</v>
      </c>
      <c r="R5">
        <v>4.5208000000000004</v>
      </c>
      <c r="S5">
        <v>2.5272999999999999</v>
      </c>
      <c r="T5">
        <v>1.9127000000000001</v>
      </c>
      <c r="U5">
        <v>1.8148</v>
      </c>
      <c r="V5">
        <v>1.573</v>
      </c>
      <c r="W5">
        <v>0</v>
      </c>
      <c r="X5" t="s">
        <v>398</v>
      </c>
      <c r="Y5">
        <v>4.9847999999999999</v>
      </c>
      <c r="Z5" t="s">
        <v>399</v>
      </c>
      <c r="AA5">
        <v>4.0312000000000001</v>
      </c>
      <c r="AB5" t="s">
        <v>757</v>
      </c>
      <c r="AC5">
        <v>1.2189000000000001</v>
      </c>
      <c r="AD5">
        <v>44.9011</v>
      </c>
      <c r="AE5">
        <v>223.44409999999999</v>
      </c>
      <c r="AF5">
        <v>2.5</v>
      </c>
      <c r="AG5">
        <v>137</v>
      </c>
    </row>
    <row r="6" spans="1:33">
      <c r="A6" t="s">
        <v>758</v>
      </c>
      <c r="B6" s="1">
        <v>0.61458333333333337</v>
      </c>
      <c r="C6" t="s">
        <v>213</v>
      </c>
      <c r="D6" t="s">
        <v>747</v>
      </c>
      <c r="E6" t="s">
        <v>428</v>
      </c>
      <c r="F6">
        <v>16245</v>
      </c>
      <c r="G6" t="s">
        <v>375</v>
      </c>
      <c r="H6" t="s">
        <v>231</v>
      </c>
      <c r="I6" t="s">
        <v>5</v>
      </c>
      <c r="J6" t="s">
        <v>331</v>
      </c>
      <c r="K6" t="s">
        <v>748</v>
      </c>
      <c r="L6">
        <v>10</v>
      </c>
      <c r="M6">
        <v>56.208500000000001</v>
      </c>
      <c r="N6">
        <v>43.690300000000001</v>
      </c>
      <c r="O6">
        <v>27.4786</v>
      </c>
      <c r="P6">
        <v>5.5716000000000001</v>
      </c>
      <c r="Q6">
        <v>5.0701999999999998</v>
      </c>
      <c r="R6">
        <v>3.9178000000000002</v>
      </c>
      <c r="S6">
        <v>3.3408000000000002</v>
      </c>
      <c r="T6">
        <v>3.2368000000000001</v>
      </c>
      <c r="U6">
        <v>2.2755999999999998</v>
      </c>
      <c r="V6">
        <v>2.1888000000000001</v>
      </c>
      <c r="W6">
        <v>13.960699999999999</v>
      </c>
      <c r="X6" t="s">
        <v>759</v>
      </c>
      <c r="Y6">
        <v>2.1907999999999999</v>
      </c>
      <c r="Z6" t="s">
        <v>760</v>
      </c>
      <c r="AA6">
        <v>0.23849999999999999</v>
      </c>
      <c r="AB6" t="s">
        <v>674</v>
      </c>
      <c r="AC6">
        <v>1.1937</v>
      </c>
      <c r="AD6">
        <v>19.528400000000001</v>
      </c>
      <c r="AE6">
        <v>190.09110000000001</v>
      </c>
      <c r="AF6">
        <v>20</v>
      </c>
      <c r="AG6">
        <v>121</v>
      </c>
    </row>
    <row r="51" spans="1:33" hidden="1" outlineLevel="1">
      <c r="A51" t="str">
        <f>C2</f>
        <v>Wincanton</v>
      </c>
      <c r="B51">
        <f>B2</f>
        <v>0.61458333333333337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Sumkindofking (IRE)</v>
      </c>
      <c r="L52" t="str">
        <f t="shared" si="0"/>
        <v>Sumkindofking (IRE)</v>
      </c>
      <c r="M52" t="str">
        <f t="shared" si="0"/>
        <v>Sumkindofking (IRE)</v>
      </c>
      <c r="N52" t="str">
        <f t="shared" ref="N52:N91" si="1">INDEX($A$2:$A$20,(MATCH(LARGE(W$2:W$20,$J52),W$2:W$20,0)))</f>
        <v>Bigbadjohn (IRE)</v>
      </c>
      <c r="O52" t="str">
        <f t="shared" ref="O52:O91" si="2">INDEX($A$2:$A$20,(MATCH(LARGE(AA$2:AA$20,$J52),AA$2:AA$20,0)))</f>
        <v>Ridgeway Flyer</v>
      </c>
      <c r="P52" t="str">
        <f t="shared" ref="P52:P91" si="3">INDEX($A$2:$A$20,(MATCH(LARGE(Y$2:Y$20,$J52),Y$2:Y$20,0)))</f>
        <v>Ridgeway Flyer</v>
      </c>
      <c r="Q52" t="str">
        <f t="shared" ref="Q52:Q91" si="4">INDEX($A$2:$A$20,(MATCH(LARGE(Y$2:Y$20,$J52),Y$2:Y$20,0)))</f>
        <v>Ridgeway Flyer</v>
      </c>
      <c r="R52" t="str">
        <f t="shared" ref="R52:R91" si="5">INDEX($A$2:$A$20,(MATCH(LARGE(AD$2:AD$20,$J52),AD$2:AD$20,0)))</f>
        <v>Ridgeway Flyer</v>
      </c>
      <c r="S52" t="str">
        <f t="shared" ref="S52:S80" si="6">A2</f>
        <v>Sumkindofking (IRE)</v>
      </c>
      <c r="V52">
        <f t="shared" ref="V52:V80" si="7">SUM(Y52:AF52)</f>
        <v>30</v>
      </c>
      <c r="W52">
        <f t="shared" ref="W52:W80" si="8">V52-AG2</f>
        <v>-101</v>
      </c>
      <c r="X52">
        <f t="shared" ref="X52:X60" si="9">IF(ISNA(W52),"",W52)</f>
        <v>-101</v>
      </c>
      <c r="Y52">
        <f t="shared" ref="Y52:AA80" si="10">(($H$63+1)-(RANK(M2,M$2:M$30)))</f>
        <v>5</v>
      </c>
      <c r="Z52">
        <f t="shared" si="10"/>
        <v>5</v>
      </c>
      <c r="AA52">
        <f t="shared" si="10"/>
        <v>5</v>
      </c>
      <c r="AB52">
        <f t="shared" ref="AB52:AB80" si="11">(($H$63+1)-(RANK(W2,W$2:W$30)))</f>
        <v>2</v>
      </c>
      <c r="AC52">
        <f t="shared" ref="AC52:AC80" si="12">(($H$63+1)-(RANK(Y2,Y$2:Y$30)))</f>
        <v>2</v>
      </c>
      <c r="AD52">
        <f t="shared" ref="AD52:AD80" si="13">(($H$63+1)-(RANK(AA2,AA$2:AA$30)))</f>
        <v>2</v>
      </c>
      <c r="AE52">
        <f t="shared" ref="AE52:AF80" si="14">(($H$63+1)-(RANK(AC2,AC$2:AC$30)))</f>
        <v>5</v>
      </c>
      <c r="AF52">
        <f t="shared" si="14"/>
        <v>4</v>
      </c>
      <c r="AG52" t="str">
        <f>INDEX(S52:S92, MATCH(LARGE(X52:X92, 1),X52:X92, 0))</f>
        <v>Sumkindofking (IRE)</v>
      </c>
    </row>
    <row r="53" spans="1:33" hidden="1" outlineLevel="1">
      <c r="A53" t="s">
        <v>43</v>
      </c>
      <c r="B53" t="str">
        <f>A2</f>
        <v>Sumkindofking (IRE)</v>
      </c>
      <c r="C53">
        <f>AE2</f>
        <v>326.74459999999999</v>
      </c>
      <c r="D53">
        <f>AG2</f>
        <v>131</v>
      </c>
      <c r="E53">
        <f>C53-D53</f>
        <v>195.74459999999999</v>
      </c>
      <c r="F53">
        <f>SUMIF(B53:B61, B53, G53:G61)</f>
        <v>0.24067669675100897</v>
      </c>
      <c r="G53">
        <f>(1/C53)*(C53-C54)</f>
        <v>5.9575276837015752E-2</v>
      </c>
      <c r="H53">
        <f>AF2</f>
        <v>2.25</v>
      </c>
      <c r="J53">
        <v>2</v>
      </c>
      <c r="K53" t="str">
        <f t="shared" si="0"/>
        <v>Mighty Leader (IRE)</v>
      </c>
      <c r="L53" t="str">
        <f t="shared" si="0"/>
        <v>Ridgeway Flyer</v>
      </c>
      <c r="M53" t="str">
        <f t="shared" si="0"/>
        <v>Ridgeway Flyer</v>
      </c>
      <c r="N53" t="str">
        <f t="shared" si="1"/>
        <v>Mighty Leader (IRE)</v>
      </c>
      <c r="O53" t="str">
        <f t="shared" si="2"/>
        <v>Mighty Leader (IRE)</v>
      </c>
      <c r="P53" t="str">
        <f t="shared" si="3"/>
        <v>Court Frontier (IRE)</v>
      </c>
      <c r="Q53" t="str">
        <f t="shared" si="4"/>
        <v>Court Frontier (IRE)</v>
      </c>
      <c r="R53" t="str">
        <f t="shared" si="5"/>
        <v>Sumkindofking (IRE)</v>
      </c>
      <c r="S53" t="str">
        <f t="shared" si="6"/>
        <v>Mighty Leader (IRE)</v>
      </c>
      <c r="V53">
        <f t="shared" si="7"/>
        <v>25</v>
      </c>
      <c r="W53">
        <f t="shared" si="8"/>
        <v>-109</v>
      </c>
      <c r="X53">
        <f t="shared" si="9"/>
        <v>-109</v>
      </c>
      <c r="Y53">
        <f t="shared" si="10"/>
        <v>4</v>
      </c>
      <c r="Z53">
        <f t="shared" si="10"/>
        <v>3</v>
      </c>
      <c r="AA53">
        <f t="shared" si="10"/>
        <v>3</v>
      </c>
      <c r="AB53">
        <f t="shared" si="11"/>
        <v>4</v>
      </c>
      <c r="AC53">
        <f t="shared" si="12"/>
        <v>1</v>
      </c>
      <c r="AD53">
        <f t="shared" si="13"/>
        <v>4</v>
      </c>
      <c r="AE53">
        <f t="shared" si="14"/>
        <v>3</v>
      </c>
      <c r="AF53">
        <f t="shared" si="14"/>
        <v>3</v>
      </c>
    </row>
    <row r="54" spans="1:33" hidden="1" outlineLevel="1">
      <c r="A54" t="s">
        <v>44</v>
      </c>
      <c r="B54" t="str">
        <f>A3</f>
        <v>Mighty Leader (IRE)</v>
      </c>
      <c r="C54">
        <f>AE3</f>
        <v>307.27870000000001</v>
      </c>
      <c r="D54">
        <f>AG3</f>
        <v>134</v>
      </c>
      <c r="E54">
        <f t="shared" ref="E54:E55" si="15">C54-D54</f>
        <v>173.27870000000001</v>
      </c>
      <c r="F54">
        <f ca="1">SUMIF(B53:B64, B54, G53:G61)</f>
        <v>0</v>
      </c>
      <c r="H54">
        <f>AF3</f>
        <v>2.75</v>
      </c>
      <c r="J54">
        <v>3</v>
      </c>
      <c r="K54" t="str">
        <f t="shared" si="0"/>
        <v>Bigbadjohn (IRE)</v>
      </c>
      <c r="L54" t="str">
        <f t="shared" si="0"/>
        <v>Mighty Leader (IRE)</v>
      </c>
      <c r="M54" t="str">
        <f t="shared" si="0"/>
        <v>Mighty Leader (IRE)</v>
      </c>
      <c r="N54" t="str">
        <f t="shared" si="1"/>
        <v>Court Frontier (IRE)</v>
      </c>
      <c r="O54" t="str">
        <f t="shared" si="2"/>
        <v>Bigbadjohn (IRE)</v>
      </c>
      <c r="P54" t="str">
        <f t="shared" si="3"/>
        <v>Bigbadjohn (IRE)</v>
      </c>
      <c r="Q54" t="str">
        <f t="shared" si="4"/>
        <v>Bigbadjohn (IRE)</v>
      </c>
      <c r="R54" t="str">
        <f t="shared" si="5"/>
        <v>Mighty Leader (IRE)</v>
      </c>
      <c r="S54" t="str">
        <f t="shared" si="6"/>
        <v>Bigbadjohn (IRE)</v>
      </c>
      <c r="V54">
        <f t="shared" si="7"/>
        <v>23</v>
      </c>
      <c r="W54">
        <f t="shared" si="8"/>
        <v>-112</v>
      </c>
      <c r="X54">
        <f t="shared" si="9"/>
        <v>-112</v>
      </c>
      <c r="Y54">
        <f t="shared" si="10"/>
        <v>3</v>
      </c>
      <c r="Z54">
        <f t="shared" si="10"/>
        <v>2</v>
      </c>
      <c r="AA54">
        <f t="shared" si="10"/>
        <v>2</v>
      </c>
      <c r="AB54">
        <f t="shared" si="11"/>
        <v>5</v>
      </c>
      <c r="AC54">
        <f t="shared" si="12"/>
        <v>3</v>
      </c>
      <c r="AD54">
        <f t="shared" si="13"/>
        <v>3</v>
      </c>
      <c r="AE54">
        <f t="shared" si="14"/>
        <v>4</v>
      </c>
      <c r="AF54">
        <f t="shared" si="14"/>
        <v>1</v>
      </c>
    </row>
    <row r="55" spans="1:33" hidden="1" outlineLevel="1">
      <c r="A55" t="s">
        <v>45</v>
      </c>
      <c r="B55" t="str">
        <f>A4</f>
        <v>Bigbadjohn (IRE)</v>
      </c>
      <c r="C55">
        <f>AE4</f>
        <v>232.2243</v>
      </c>
      <c r="D55">
        <f>AG4</f>
        <v>135</v>
      </c>
      <c r="E55">
        <f t="shared" si="15"/>
        <v>97.224299999999999</v>
      </c>
      <c r="F55">
        <f ca="1">SUMIF(B53:B64, B55, G53:G61)</f>
        <v>1.291660308598206E-2</v>
      </c>
      <c r="H55">
        <f>AF4</f>
        <v>4</v>
      </c>
      <c r="J55">
        <v>4</v>
      </c>
      <c r="K55" t="str">
        <f t="shared" si="0"/>
        <v>Court Frontier (IRE)</v>
      </c>
      <c r="L55" t="str">
        <f t="shared" si="0"/>
        <v>Bigbadjohn (IRE)</v>
      </c>
      <c r="M55" t="str">
        <f t="shared" si="0"/>
        <v>Bigbadjohn (IRE)</v>
      </c>
      <c r="N55" t="str">
        <f t="shared" si="1"/>
        <v>Sumkindofking (IRE)</v>
      </c>
      <c r="O55" t="str">
        <f t="shared" si="2"/>
        <v>Sumkindofking (IRE)</v>
      </c>
      <c r="P55" t="str">
        <f t="shared" si="3"/>
        <v>Sumkindofking (IRE)</v>
      </c>
      <c r="Q55" t="str">
        <f t="shared" si="4"/>
        <v>Sumkindofking (IRE)</v>
      </c>
      <c r="R55" t="str">
        <f t="shared" si="5"/>
        <v>Court Frontier (IRE)</v>
      </c>
      <c r="S55" t="str">
        <f t="shared" si="6"/>
        <v>Ridgeway Flyer</v>
      </c>
      <c r="V55">
        <f t="shared" si="7"/>
        <v>28</v>
      </c>
      <c r="W55">
        <f t="shared" si="8"/>
        <v>-109</v>
      </c>
      <c r="X55">
        <f t="shared" si="9"/>
        <v>-109</v>
      </c>
      <c r="Y55">
        <f t="shared" si="10"/>
        <v>1</v>
      </c>
      <c r="Z55">
        <f t="shared" si="10"/>
        <v>4</v>
      </c>
      <c r="AA55">
        <f t="shared" si="10"/>
        <v>4</v>
      </c>
      <c r="AB55">
        <f t="shared" si="11"/>
        <v>2</v>
      </c>
      <c r="AC55">
        <f t="shared" si="12"/>
        <v>5</v>
      </c>
      <c r="AD55">
        <f t="shared" si="13"/>
        <v>5</v>
      </c>
      <c r="AE55">
        <f t="shared" si="14"/>
        <v>2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Sumkindofking (IRE)</v>
      </c>
      <c r="C56">
        <f>LARGE(M$2:M$20, D56)</f>
        <v>123.3</v>
      </c>
      <c r="D56">
        <v>1</v>
      </c>
      <c r="E56">
        <f>LARGE(M$2:M$20, F56)</f>
        <v>120.19</v>
      </c>
      <c r="F56">
        <v>2</v>
      </c>
      <c r="G56">
        <f t="shared" ref="G56:G61" si="16">IF(C56&gt;0, (1/C56)*(C56-E56), 0.1)</f>
        <v>2.5223033252230326E-2</v>
      </c>
      <c r="H56">
        <f t="shared" ref="H56:H61" si="17">INDEX(AF$2:AF$20,MATCH(B56,A$2:A$20,0))</f>
        <v>2.25</v>
      </c>
      <c r="J56">
        <v>5</v>
      </c>
      <c r="K56" t="str">
        <f t="shared" si="0"/>
        <v>Ridgeway Flyer</v>
      </c>
      <c r="L56" t="str">
        <f t="shared" si="0"/>
        <v>Court Frontier (IRE)</v>
      </c>
      <c r="M56" t="str">
        <f t="shared" si="0"/>
        <v>Court Frontier (IRE)</v>
      </c>
      <c r="N56" t="str">
        <f t="shared" si="1"/>
        <v>Sumkindofking (IRE)</v>
      </c>
      <c r="O56" t="str">
        <f t="shared" si="2"/>
        <v>Court Frontier (IRE)</v>
      </c>
      <c r="P56" t="str">
        <f t="shared" si="3"/>
        <v>Mighty Leader (IRE)</v>
      </c>
      <c r="Q56" t="str">
        <f t="shared" si="4"/>
        <v>Mighty Leader (IRE)</v>
      </c>
      <c r="R56" t="str">
        <f t="shared" si="5"/>
        <v>Bigbadjohn (IRE)</v>
      </c>
      <c r="S56" t="str">
        <f t="shared" si="6"/>
        <v>Court Frontier (IRE)</v>
      </c>
      <c r="V56">
        <f t="shared" si="7"/>
        <v>15</v>
      </c>
      <c r="W56">
        <f t="shared" si="8"/>
        <v>-106</v>
      </c>
      <c r="X56">
        <f t="shared" si="9"/>
        <v>-106</v>
      </c>
      <c r="Y56">
        <f t="shared" si="10"/>
        <v>2</v>
      </c>
      <c r="Z56">
        <f t="shared" si="10"/>
        <v>1</v>
      </c>
      <c r="AA56">
        <f t="shared" si="10"/>
        <v>1</v>
      </c>
      <c r="AB56">
        <f t="shared" si="11"/>
        <v>3</v>
      </c>
      <c r="AC56">
        <f t="shared" si="12"/>
        <v>4</v>
      </c>
      <c r="AD56">
        <f t="shared" si="13"/>
        <v>1</v>
      </c>
      <c r="AE56">
        <f t="shared" si="14"/>
        <v>1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Bigbadjohn (IRE)</v>
      </c>
      <c r="C57">
        <f>LARGE(W$2:W$20, D57)</f>
        <v>22.281400000000001</v>
      </c>
      <c r="D57">
        <v>1</v>
      </c>
      <c r="E57">
        <f>LARGE(W$2:W$20, F57)</f>
        <v>21.993600000000001</v>
      </c>
      <c r="F57">
        <v>2</v>
      </c>
      <c r="G57">
        <f t="shared" si="16"/>
        <v>1.291660308598206E-2</v>
      </c>
      <c r="H57">
        <f t="shared" si="17"/>
        <v>4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 t="e">
        <f t="shared" si="10"/>
        <v>#N/A</v>
      </c>
      <c r="AB57">
        <f t="shared" si="11"/>
        <v>2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Ridgeway Flyer</v>
      </c>
      <c r="C58">
        <f>LARGE(AA$2:AA$20, D58)</f>
        <v>4.0312000000000001</v>
      </c>
      <c r="D58">
        <v>1</v>
      </c>
      <c r="E58">
        <f>LARGE(AA$2:AA$20, F58)</f>
        <v>3.1472000000000002</v>
      </c>
      <c r="F58">
        <v>2</v>
      </c>
      <c r="G58">
        <f t="shared" si="16"/>
        <v>0.21928954157570943</v>
      </c>
      <c r="H58">
        <f t="shared" si="17"/>
        <v>2.5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>
        <f t="shared" si="11"/>
        <v>2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Sumkindofking (IRE)</v>
      </c>
      <c r="C59">
        <f>LARGE(AC$2:AC$20, D59)</f>
        <v>3.2627999999999999</v>
      </c>
      <c r="D59">
        <v>1</v>
      </c>
      <c r="E59">
        <f>LARGE(AC$2:AC$20, F59)</f>
        <v>2.7542</v>
      </c>
      <c r="F59">
        <v>2</v>
      </c>
      <c r="G59">
        <f t="shared" si="16"/>
        <v>0.1558783866617629</v>
      </c>
      <c r="H59">
        <f t="shared" si="17"/>
        <v>2.25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>
        <f t="shared" si="11"/>
        <v>2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Ridgeway Flyer</v>
      </c>
      <c r="C60">
        <f>LARGE(Y$2:Y$20, D60)</f>
        <v>4.9847999999999999</v>
      </c>
      <c r="D60">
        <v>1</v>
      </c>
      <c r="E60">
        <f>LARGE(Y$2:Y$20, F60)</f>
        <v>2.1907999999999999</v>
      </c>
      <c r="F60">
        <v>2</v>
      </c>
      <c r="G60">
        <f t="shared" si="16"/>
        <v>0.56050393195313752</v>
      </c>
      <c r="H60">
        <f t="shared" si="17"/>
        <v>2.5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>
        <f t="shared" si="11"/>
        <v>2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Ridgeway Flyer</v>
      </c>
      <c r="C61">
        <f>LARGE(AD$2:AD$20, D61)</f>
        <v>44.9011</v>
      </c>
      <c r="D61">
        <v>1</v>
      </c>
      <c r="E61">
        <f>LARGE(AD$2:AD$20, F61)</f>
        <v>43.577100000000002</v>
      </c>
      <c r="F61">
        <v>2</v>
      </c>
      <c r="G61">
        <f t="shared" si="16"/>
        <v>2.9487028157439307E-2</v>
      </c>
      <c r="H61">
        <f t="shared" si="17"/>
        <v>2.5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2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Sumkindofking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2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Ridgeway Flyer</v>
      </c>
      <c r="C63" t="str">
        <f>IF(G68="Handicap", INDEX(B53:B55,(MATCH(LARGE(D53:D55,3),D53:D55,0))))</f>
        <v>Sumkindofking (IRE)</v>
      </c>
      <c r="D63" t="str">
        <f>IF(G68="Handicap", INDEX(B53:B55,(MATCH(LARGE(E53:E55,1),E53:E55,0))))</f>
        <v>Sumkindofking (IRE)</v>
      </c>
      <c r="G63" t="s">
        <v>68</v>
      </c>
      <c r="H63">
        <f>COUNTIF(A2:A30, "*")</f>
        <v>5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2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Sumkindofking (IRE)</v>
      </c>
      <c r="C64">
        <f>INDEX(AF$2:AF$20,MATCH(B64,A$2:A$20,0))</f>
        <v>2.25</v>
      </c>
      <c r="D64">
        <v>1</v>
      </c>
      <c r="E64">
        <f>SUMIF(B53:B61, B64, G53:G61)</f>
        <v>0.24067669675100897</v>
      </c>
      <c r="F64">
        <v>0</v>
      </c>
      <c r="G64" t="str">
        <f>K2</f>
        <v>Download The Betbright App Handicap Chase (For The Desert Orchid Silver Cup)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2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Ridgeway Flyer</v>
      </c>
      <c r="C65">
        <f>INDEX(AF$2:AF$20,MATCH(B65,A$2:A$20,0))</f>
        <v>2.5</v>
      </c>
      <c r="D65">
        <v>1</v>
      </c>
      <c r="F65">
        <f>IF(G68="Non Handicap", F64+1, F64)</f>
        <v>0</v>
      </c>
      <c r="G65" t="str">
        <f>D2</f>
        <v xml:space="preserve">3m2½f </v>
      </c>
      <c r="H65">
        <f>LARGE(G58:G60, 1)</f>
        <v>0.56050393195313752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2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16245</v>
      </c>
      <c r="H66">
        <f ca="1">LARGE(F53:F55, 1)</f>
        <v>0.24067669675100897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2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Sumkindofking (IRE)</v>
      </c>
      <c r="F67">
        <f>IF(H63&lt;11, F66+1, F66)</f>
        <v>1</v>
      </c>
      <c r="G67" t="str">
        <f>G2</f>
        <v>Good To Firm</v>
      </c>
      <c r="H67" t="str">
        <f ca="1">INDEX(B53:B55,MATCH(H66,F53:F55,0))</f>
        <v>Sumkindofking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2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Sumkindofking (IRE)</v>
      </c>
      <c r="B68" t="str">
        <f ca="1">IF(ISNA(A68), B56, A68)</f>
        <v>Sumkindofking (IRE)</v>
      </c>
      <c r="C68">
        <f ca="1">INDEX(AF$2:AF$20,MATCH(B68,A$2:A$20,0))</f>
        <v>2.25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2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Sumkindofking (IRE)</v>
      </c>
      <c r="C69">
        <f ca="1">INDEX(AF$2:AF$20,MATCH(B69,A$2:A$20,0))</f>
        <v>2.25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2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Sumkindofking (IRE)</v>
      </c>
      <c r="C70">
        <f ca="1">INDEX(AF$2:AF$20,MATCH(B70,A$2:A$20,0))</f>
        <v>2.25</v>
      </c>
      <c r="D70">
        <v>1</v>
      </c>
      <c r="E70">
        <f ca="1">SUMIF(B53:B61, B70, G53:G61)</f>
        <v>0.24067669675100897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2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2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Sumkindofking (IRE)</v>
      </c>
      <c r="C72">
        <f>C53</f>
        <v>326.74459999999999</v>
      </c>
      <c r="D72">
        <f>(1/C72)*(C72-C73)</f>
        <v>5.9575276837015752E-2</v>
      </c>
      <c r="E72">
        <f>H53</f>
        <v>2.25</v>
      </c>
      <c r="F72">
        <f>(E72*10)-10</f>
        <v>12.5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2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Mighty Leader (IRE)</v>
      </c>
      <c r="C73">
        <f t="shared" si="19"/>
        <v>307.27870000000001</v>
      </c>
      <c r="D73">
        <f>(1/C73)*(C73-C74)</f>
        <v>0.24425513385730938</v>
      </c>
      <c r="E73">
        <f t="shared" ref="E73:E74" si="20">H54</f>
        <v>2.75</v>
      </c>
      <c r="F73">
        <f>(E73*10)-10</f>
        <v>17.5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2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Bigbadjohn (IRE)</v>
      </c>
      <c r="C74">
        <f t="shared" si="19"/>
        <v>232.2243</v>
      </c>
      <c r="E74">
        <f t="shared" si="20"/>
        <v>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2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2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2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2.25</v>
      </c>
      <c r="C77">
        <f>SMALL(AF2:AF50, 1)</f>
        <v>2.25</v>
      </c>
      <c r="D77" t="str">
        <f>IF(G77&lt;=3, "YES", "NO")</f>
        <v>YES</v>
      </c>
      <c r="E77">
        <f>IF(C77=0,SMALL(AF2:AF49,2), C77)</f>
        <v>2.25</v>
      </c>
      <c r="F77">
        <f>IF(E77=0, SMALL(AF2:AF49, 3), E77)</f>
        <v>2.25</v>
      </c>
      <c r="G77">
        <f>IF(F77=0, SMALL(AF2:AF49, 4), F77)</f>
        <v>2.25</v>
      </c>
      <c r="H77" t="str">
        <f>INDEX(A2:A50, MATCH(G77, AF2:AF50, 0))</f>
        <v>Sumkindofking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2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326.74459999999999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2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326.74459999999999</v>
      </c>
      <c r="C79">
        <f>C78/B79</f>
        <v>3.0604943432883052E-5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Sumkindofking (IRE) is highly rated.</v>
      </c>
      <c r="H79" t="str">
        <f>INDEX(A2:A50, MATCH(B79, AE2:AE50, 0))</f>
        <v>Sumkindofking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2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22.291400000000003</v>
      </c>
      <c r="D80" t="str">
        <f>D2</f>
        <v xml:space="preserve">3m2½f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2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22.281400000000001</v>
      </c>
      <c r="C81">
        <f>C80/B81</f>
        <v>1.0004488048327305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Bigbadjohn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Wincanton</v>
      </c>
    </row>
    <row r="82" spans="1:19" hidden="1" outlineLevel="1">
      <c r="A82" t="s">
        <v>110</v>
      </c>
      <c r="B82">
        <f>INDEX(M2:M49, MATCH(H77, A2:A49, 0))</f>
        <v>123.3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123.3</v>
      </c>
      <c r="C83">
        <f>C82/B83</f>
        <v>8.1103000811030008E-5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Sumkindofking (IRE)is the form horse.</v>
      </c>
      <c r="H83" t="str">
        <f>INDEX(A2:A50,MATCH(B83,INDEX(M2:M50,0)))</f>
        <v>Court Frontier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3.2627999999999999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3.2627999999999999</v>
      </c>
      <c r="C85">
        <f>C84/B85</f>
        <v>3.0648522741203877E-3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Sumkindofking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43.577100000000002</v>
      </c>
      <c r="C86">
        <f>(B87-B86)+0.01</f>
        <v>1.3339999999999981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44.9011</v>
      </c>
      <c r="C87">
        <f>C86/B87</f>
        <v>2.9709739850471328E-2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Ridgeway Flyer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0.75439999999999996</v>
      </c>
      <c r="C88">
        <f>B89-B88</f>
        <v>4.2303999999999995</v>
      </c>
      <c r="H88" t="str">
        <f>INDEX(X2:X50, MATCH(B88, Y2:Y50, 0))</f>
        <v>George, Mr 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4.9847999999999999</v>
      </c>
      <c r="C89">
        <f>C88/B89</f>
        <v>0.84865992617557362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Cobden, Mr H is 84.87% ahead of George, Mr N. </v>
      </c>
      <c r="H89" t="str">
        <f>INDEX(X2:X50, MATCH(B89, Y2:Y50, 0))</f>
        <v>Cobden, Mr H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79.726699999999994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79.726699999999994</v>
      </c>
      <c r="C91">
        <f>(C90+0.01)/(B91+0.01)</f>
        <v>2.5082552952404602E-4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Sumkindofking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0.34039999999999998</v>
      </c>
    </row>
    <row r="96" spans="1:19" hidden="1" outlineLevel="1">
      <c r="A96" t="s">
        <v>70</v>
      </c>
      <c r="B96">
        <f>INDEX(Sheet1!H:H, MATCH($A$51, Sheet1!$A:$A,0))</f>
        <v>0.2979</v>
      </c>
      <c r="C96" t="str">
        <f>IF(AND($B$94&gt;15,B96&gt;0.25),B55)</f>
        <v>Bigbadjohn (IRE)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>Bigbadjohn (IRE)</v>
      </c>
      <c r="G96" t="str">
        <f>INDEX(F96:F101,MATCH(1,E96:E101,0))</f>
        <v>Ridgeway Flyer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0.23400000000000001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0.25530000000000003</v>
      </c>
      <c r="C99" t="str">
        <f>IF(AND($B$94&gt;15,B99&gt;0.25),B59)</f>
        <v>Sumkindofking (IRE)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0.21279999999999999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0.31909999999999999</v>
      </c>
      <c r="C101" t="str">
        <f>IF(AND($B$94&gt;15,B101&gt;0.25),B60)</f>
        <v>Ridgeway Flyer</v>
      </c>
      <c r="D101">
        <f t="shared" si="22"/>
        <v>6</v>
      </c>
      <c r="E101">
        <f t="shared" si="23"/>
        <v>1</v>
      </c>
      <c r="F101" t="str">
        <f t="shared" si="24"/>
        <v>Ridgeway Flyer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2.42578125" bestFit="1" customWidth="1"/>
    <col min="3" max="5" width="12" bestFit="1" customWidth="1"/>
    <col min="6" max="6" width="13.28515625" bestFit="1" customWidth="1"/>
    <col min="7" max="7" width="97" bestFit="1" customWidth="1"/>
    <col min="8" max="8" width="22.42578125" bestFit="1" customWidth="1"/>
    <col min="9" max="9" width="13.42578125" bestFit="1" customWidth="1"/>
    <col min="10" max="10" width="16.28515625" bestFit="1" customWidth="1"/>
    <col min="11" max="11" width="36.85546875" bestFit="1" customWidth="1"/>
    <col min="12" max="19" width="22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4" bestFit="1" customWidth="1"/>
    <col min="25" max="25" width="14.42578125" bestFit="1" customWidth="1"/>
    <col min="26" max="26" width="21" bestFit="1" customWidth="1"/>
    <col min="27" max="27" width="15" bestFit="1" customWidth="1"/>
    <col min="28" max="28" width="17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2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763</v>
      </c>
      <c r="B2" s="1">
        <v>0.61805555555555558</v>
      </c>
      <c r="C2" t="s">
        <v>224</v>
      </c>
      <c r="D2" t="s">
        <v>761</v>
      </c>
      <c r="F2">
        <v>9267</v>
      </c>
      <c r="G2" t="s">
        <v>284</v>
      </c>
      <c r="H2" t="s">
        <v>231</v>
      </c>
      <c r="I2" t="s">
        <v>232</v>
      </c>
      <c r="J2" t="s">
        <v>331</v>
      </c>
      <c r="K2" t="s">
        <v>762</v>
      </c>
      <c r="L2">
        <v>4</v>
      </c>
      <c r="M2">
        <v>155.96340000000001</v>
      </c>
      <c r="N2">
        <v>67.4054</v>
      </c>
      <c r="O2">
        <v>64.2316</v>
      </c>
      <c r="P2">
        <v>7.1449999999999996</v>
      </c>
      <c r="Q2">
        <v>6.9932999999999996</v>
      </c>
      <c r="R2">
        <v>5.8662000000000001</v>
      </c>
      <c r="S2">
        <v>3.4207999999999998</v>
      </c>
      <c r="T2">
        <v>2.5019</v>
      </c>
      <c r="U2">
        <v>2.0181</v>
      </c>
      <c r="V2">
        <v>1.5114000000000001</v>
      </c>
      <c r="W2">
        <v>0</v>
      </c>
      <c r="X2" t="s">
        <v>320</v>
      </c>
      <c r="Y2">
        <v>8.5999999999999993E-2</v>
      </c>
      <c r="Z2" t="s">
        <v>614</v>
      </c>
      <c r="AA2">
        <v>0.39850000000000002</v>
      </c>
      <c r="AB2" t="s">
        <v>329</v>
      </c>
      <c r="AC2">
        <v>0.04</v>
      </c>
      <c r="AD2">
        <v>16.9254</v>
      </c>
      <c r="AE2" s="23">
        <v>334.5068</v>
      </c>
      <c r="AF2">
        <v>14</v>
      </c>
      <c r="AG2">
        <v>120</v>
      </c>
    </row>
    <row r="3" spans="1:33">
      <c r="A3" t="s">
        <v>764</v>
      </c>
      <c r="B3" s="1">
        <v>0.61805555555555558</v>
      </c>
      <c r="C3" t="s">
        <v>224</v>
      </c>
      <c r="D3" t="s">
        <v>761</v>
      </c>
      <c r="F3">
        <v>9267</v>
      </c>
      <c r="G3" t="s">
        <v>284</v>
      </c>
      <c r="H3" t="s">
        <v>231</v>
      </c>
      <c r="I3" t="s">
        <v>232</v>
      </c>
      <c r="J3" t="s">
        <v>331</v>
      </c>
      <c r="K3" t="s">
        <v>762</v>
      </c>
      <c r="L3">
        <v>4</v>
      </c>
      <c r="M3">
        <v>115.06359999999999</v>
      </c>
      <c r="N3">
        <v>78.401600000000002</v>
      </c>
      <c r="O3">
        <v>17.708500000000001</v>
      </c>
      <c r="P3">
        <v>7.7927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24.64</v>
      </c>
      <c r="X3" t="s">
        <v>288</v>
      </c>
      <c r="Y3">
        <v>3.5045000000000002</v>
      </c>
      <c r="Z3" t="s">
        <v>296</v>
      </c>
      <c r="AA3">
        <v>1.9804999999999999</v>
      </c>
      <c r="AB3" t="s">
        <v>755</v>
      </c>
      <c r="AC3">
        <v>1.6747000000000001</v>
      </c>
      <c r="AD3">
        <v>32.066600000000001</v>
      </c>
      <c r="AE3">
        <v>306.4932</v>
      </c>
      <c r="AF3">
        <v>5</v>
      </c>
      <c r="AG3">
        <v>0</v>
      </c>
    </row>
    <row r="4" spans="1:33">
      <c r="A4" t="s">
        <v>765</v>
      </c>
      <c r="B4" s="1">
        <v>0.61805555555555558</v>
      </c>
      <c r="C4" t="s">
        <v>224</v>
      </c>
      <c r="D4" t="s">
        <v>761</v>
      </c>
      <c r="F4">
        <v>9267</v>
      </c>
      <c r="G4" t="s">
        <v>284</v>
      </c>
      <c r="H4" t="s">
        <v>231</v>
      </c>
      <c r="I4" t="s">
        <v>232</v>
      </c>
      <c r="J4" t="s">
        <v>331</v>
      </c>
      <c r="K4" t="s">
        <v>762</v>
      </c>
      <c r="L4">
        <v>7</v>
      </c>
      <c r="M4">
        <v>91.534199999999998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317</v>
      </c>
      <c r="Y4">
        <v>2.1997</v>
      </c>
      <c r="Z4" t="s">
        <v>237</v>
      </c>
      <c r="AA4">
        <v>3.3140999999999998</v>
      </c>
      <c r="AB4" t="s">
        <v>766</v>
      </c>
      <c r="AC4">
        <v>0.73799999999999999</v>
      </c>
      <c r="AD4">
        <v>51.5</v>
      </c>
      <c r="AE4">
        <v>288.50940000000003</v>
      </c>
      <c r="AF4">
        <v>3</v>
      </c>
      <c r="AG4">
        <v>0</v>
      </c>
    </row>
    <row r="5" spans="1:33">
      <c r="A5" t="s">
        <v>767</v>
      </c>
      <c r="B5" s="1">
        <v>0.61805555555555558</v>
      </c>
      <c r="C5" t="s">
        <v>224</v>
      </c>
      <c r="D5" t="s">
        <v>761</v>
      </c>
      <c r="F5">
        <v>9267</v>
      </c>
      <c r="G5" t="s">
        <v>284</v>
      </c>
      <c r="H5" t="s">
        <v>231</v>
      </c>
      <c r="I5" t="s">
        <v>232</v>
      </c>
      <c r="J5" t="s">
        <v>331</v>
      </c>
      <c r="K5" t="s">
        <v>762</v>
      </c>
      <c r="L5">
        <v>4</v>
      </c>
      <c r="M5">
        <v>90.144300000000001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302</v>
      </c>
      <c r="Y5">
        <v>3.7357999999999998</v>
      </c>
      <c r="Z5" t="s">
        <v>237</v>
      </c>
      <c r="AA5">
        <v>3.3140999999999998</v>
      </c>
      <c r="AB5" t="s">
        <v>768</v>
      </c>
      <c r="AC5">
        <v>0.60609999999999997</v>
      </c>
      <c r="AD5">
        <v>53</v>
      </c>
      <c r="AE5">
        <v>287.90980000000002</v>
      </c>
      <c r="AF5">
        <v>2</v>
      </c>
      <c r="AG5">
        <v>0</v>
      </c>
    </row>
    <row r="6" spans="1:33">
      <c r="A6" t="s">
        <v>769</v>
      </c>
      <c r="B6" s="1">
        <v>0.61805555555555558</v>
      </c>
      <c r="C6" t="s">
        <v>224</v>
      </c>
      <c r="D6" t="s">
        <v>761</v>
      </c>
      <c r="F6">
        <v>9267</v>
      </c>
      <c r="G6" t="s">
        <v>284</v>
      </c>
      <c r="H6" t="s">
        <v>231</v>
      </c>
      <c r="I6" t="s">
        <v>232</v>
      </c>
      <c r="J6" t="s">
        <v>331</v>
      </c>
      <c r="K6" t="s">
        <v>762</v>
      </c>
      <c r="L6">
        <v>5</v>
      </c>
      <c r="M6">
        <v>68.27</v>
      </c>
      <c r="N6">
        <v>82.835499999999996</v>
      </c>
      <c r="O6">
        <v>36.081499999999998</v>
      </c>
      <c r="P6">
        <v>10.950200000000001</v>
      </c>
      <c r="Q6">
        <v>4.0704000000000002</v>
      </c>
      <c r="R6">
        <v>2.9662999999999999</v>
      </c>
      <c r="S6">
        <v>0</v>
      </c>
      <c r="T6">
        <v>0</v>
      </c>
      <c r="U6">
        <v>0</v>
      </c>
      <c r="V6">
        <v>0</v>
      </c>
      <c r="W6">
        <v>21.7014</v>
      </c>
      <c r="X6" t="s">
        <v>309</v>
      </c>
      <c r="Y6">
        <v>1.5488</v>
      </c>
      <c r="Z6" t="s">
        <v>237</v>
      </c>
      <c r="AA6">
        <v>5.3140999999999998</v>
      </c>
      <c r="AB6" t="s">
        <v>770</v>
      </c>
      <c r="AC6">
        <v>0.49380000000000002</v>
      </c>
      <c r="AD6">
        <v>30</v>
      </c>
      <c r="AE6">
        <v>274.13929999999999</v>
      </c>
      <c r="AF6">
        <v>5</v>
      </c>
      <c r="AG6">
        <v>0</v>
      </c>
    </row>
    <row r="7" spans="1:33">
      <c r="A7" t="s">
        <v>771</v>
      </c>
      <c r="B7" s="1">
        <v>0.61805555555555558</v>
      </c>
      <c r="C7" t="s">
        <v>224</v>
      </c>
      <c r="D7" t="s">
        <v>761</v>
      </c>
      <c r="F7">
        <v>9267</v>
      </c>
      <c r="G7" t="s">
        <v>284</v>
      </c>
      <c r="H7" t="s">
        <v>231</v>
      </c>
      <c r="I7" t="s">
        <v>232</v>
      </c>
      <c r="J7" t="s">
        <v>331</v>
      </c>
      <c r="K7" t="s">
        <v>762</v>
      </c>
      <c r="L7">
        <v>5</v>
      </c>
      <c r="M7">
        <v>106.08839999999999</v>
      </c>
      <c r="N7">
        <v>61.008699999999997</v>
      </c>
      <c r="O7">
        <v>23.826000000000001</v>
      </c>
      <c r="P7">
        <v>6.8394000000000004</v>
      </c>
      <c r="Q7">
        <v>4.2580999999999998</v>
      </c>
      <c r="R7">
        <v>3.6171000000000002</v>
      </c>
      <c r="S7">
        <v>3.5253000000000001</v>
      </c>
      <c r="T7">
        <v>0</v>
      </c>
      <c r="U7">
        <v>0</v>
      </c>
      <c r="V7">
        <v>0</v>
      </c>
      <c r="W7">
        <v>0</v>
      </c>
      <c r="X7" t="s">
        <v>328</v>
      </c>
      <c r="Y7">
        <v>2.6890000000000001</v>
      </c>
      <c r="Z7" t="s">
        <v>772</v>
      </c>
      <c r="AA7">
        <v>2.1991999999999998</v>
      </c>
      <c r="AB7" t="s">
        <v>773</v>
      </c>
      <c r="AC7">
        <v>0.62460000000000004</v>
      </c>
      <c r="AD7">
        <v>27.8567</v>
      </c>
      <c r="AE7">
        <v>248.1131</v>
      </c>
      <c r="AF7">
        <v>8</v>
      </c>
      <c r="AG7">
        <v>0</v>
      </c>
    </row>
    <row r="8" spans="1:33">
      <c r="A8" t="s">
        <v>774</v>
      </c>
      <c r="B8" s="1">
        <v>0.61805555555555558</v>
      </c>
      <c r="C8" t="s">
        <v>224</v>
      </c>
      <c r="D8" t="s">
        <v>761</v>
      </c>
      <c r="F8">
        <v>9267</v>
      </c>
      <c r="G8" t="s">
        <v>284</v>
      </c>
      <c r="H8" t="s">
        <v>231</v>
      </c>
      <c r="I8" t="s">
        <v>232</v>
      </c>
      <c r="J8" t="s">
        <v>331</v>
      </c>
      <c r="K8" t="s">
        <v>762</v>
      </c>
      <c r="L8">
        <v>4</v>
      </c>
      <c r="M8">
        <v>74.841899999999995</v>
      </c>
      <c r="N8">
        <v>82.115499999999997</v>
      </c>
      <c r="O8">
        <v>15.5565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295</v>
      </c>
      <c r="Y8">
        <v>0.86280000000000001</v>
      </c>
      <c r="Z8" t="s">
        <v>296</v>
      </c>
      <c r="AA8">
        <v>1.9804999999999999</v>
      </c>
      <c r="AB8" t="s">
        <v>775</v>
      </c>
      <c r="AC8">
        <v>0.87119999999999997</v>
      </c>
      <c r="AD8">
        <v>37.3992</v>
      </c>
      <c r="AE8">
        <v>245.43510000000001</v>
      </c>
      <c r="AF8">
        <v>10</v>
      </c>
      <c r="AG8">
        <v>125</v>
      </c>
    </row>
    <row r="51" spans="1:33" hidden="1" outlineLevel="1">
      <c r="A51" t="str">
        <f>C2</f>
        <v>Galway</v>
      </c>
      <c r="B51">
        <f>B2</f>
        <v>0.61805555555555558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Randalls Ur Poet (IRE)</v>
      </c>
      <c r="L52" t="str">
        <f t="shared" si="0"/>
        <v>Dorrells Pierji (FR)</v>
      </c>
      <c r="M52" t="str">
        <f t="shared" si="0"/>
        <v>Randalls Ur Poet (IRE)</v>
      </c>
      <c r="N52" t="str">
        <f t="shared" ref="N52:N91" si="1">INDEX($A$2:$A$20,(MATCH(LARGE(W$2:W$20,$J52),W$2:W$20,0)))</f>
        <v>Vinnie The Hoddie (IRE)</v>
      </c>
      <c r="O52" t="str">
        <f t="shared" ref="O52:O91" si="2">INDEX($A$2:$A$20,(MATCH(LARGE(AA$2:AA$20,$J52),AA$2:AA$20,0)))</f>
        <v>Dorrells Pierji (FR)</v>
      </c>
      <c r="P52" t="str">
        <f t="shared" ref="P52:P91" si="3">INDEX($A$2:$A$20,(MATCH(LARGE(Y$2:Y$20,$J52),Y$2:Y$20,0)))</f>
        <v>Karl Der Grosse (GER)</v>
      </c>
      <c r="Q52" t="str">
        <f t="shared" ref="Q52:Q91" si="4">INDEX($A$2:$A$20,(MATCH(LARGE(Y$2:Y$20,$J52),Y$2:Y$20,0)))</f>
        <v>Karl Der Grosse (GER)</v>
      </c>
      <c r="R52" t="str">
        <f t="shared" ref="R52:R91" si="5">INDEX($A$2:$A$20,(MATCH(LARGE(AD$2:AD$20,$J52),AD$2:AD$20,0)))</f>
        <v>Karl Der Grosse (GER)</v>
      </c>
      <c r="S52" t="str">
        <f t="shared" ref="S52:S80" si="6">A2</f>
        <v>Randalls Ur Poet (IRE)</v>
      </c>
      <c r="V52">
        <f t="shared" ref="V52:V80" si="7">SUM(Y52:AF52)</f>
        <v>27</v>
      </c>
      <c r="W52">
        <f t="shared" ref="W52:W80" si="8">V52-AG2</f>
        <v>-93</v>
      </c>
      <c r="X52">
        <f t="shared" ref="X52:X60" si="9">IF(ISNA(W52),"",W52)</f>
        <v>-93</v>
      </c>
      <c r="Y52">
        <f t="shared" ref="Y52:AA80" si="10">(($H$63+1)-(RANK(M2,M$2:M$30)))</f>
        <v>7</v>
      </c>
      <c r="Z52">
        <f t="shared" si="10"/>
        <v>4</v>
      </c>
      <c r="AA52">
        <f t="shared" si="10"/>
        <v>7</v>
      </c>
      <c r="AB52">
        <f t="shared" ref="AB52:AB80" si="11">(($H$63+1)-(RANK(W2,W$2:W$30)))</f>
        <v>5</v>
      </c>
      <c r="AC52">
        <f t="shared" ref="AC52:AC80" si="12">(($H$63+1)-(RANK(Y2,Y$2:Y$30)))</f>
        <v>1</v>
      </c>
      <c r="AD52">
        <f t="shared" ref="AD52:AD80" si="13">(($H$63+1)-(RANK(AA2,AA$2:AA$30)))</f>
        <v>1</v>
      </c>
      <c r="AE52">
        <f t="shared" ref="AE52:AF80" si="14">(($H$63+1)-(RANK(AC2,AC$2:AC$30)))</f>
        <v>1</v>
      </c>
      <c r="AF52">
        <f t="shared" si="14"/>
        <v>1</v>
      </c>
      <c r="AG52" t="str">
        <f>INDEX(S52:S92, MATCH(LARGE(X52:X92, 1),X52:X92, 0))</f>
        <v>Vinnie The Hoddie (IRE)</v>
      </c>
    </row>
    <row r="53" spans="1:33" hidden="1" outlineLevel="1">
      <c r="A53" t="s">
        <v>43</v>
      </c>
      <c r="B53" t="str">
        <f>A2</f>
        <v>Randalls Ur Poet (IRE)</v>
      </c>
      <c r="C53">
        <f>AE2</f>
        <v>334.5068</v>
      </c>
      <c r="D53">
        <f>AG2</f>
        <v>120</v>
      </c>
      <c r="E53">
        <f>C53-D53</f>
        <v>214.5068</v>
      </c>
      <c r="F53">
        <f>SUMIF(B53:B61, B53, G53:G61)</f>
        <v>0.34598571125318289</v>
      </c>
      <c r="G53">
        <f>(1/C53)*(C53-C54)</f>
        <v>8.3745980649720719E-2</v>
      </c>
      <c r="H53">
        <f>AF2</f>
        <v>14</v>
      </c>
      <c r="J53">
        <v>2</v>
      </c>
      <c r="K53" t="str">
        <f t="shared" si="0"/>
        <v>Vinnie The Hoddie (IRE)</v>
      </c>
      <c r="L53" t="str">
        <f t="shared" si="0"/>
        <v>Petit Tartare (FR)</v>
      </c>
      <c r="M53" t="str">
        <f t="shared" si="0"/>
        <v>Dorrells Pierji (FR)</v>
      </c>
      <c r="N53" t="str">
        <f t="shared" si="1"/>
        <v>Dorrells Pierji (FR)</v>
      </c>
      <c r="O53" t="str">
        <f t="shared" si="2"/>
        <v>Poly Rock (FR)</v>
      </c>
      <c r="P53" t="str">
        <f t="shared" si="3"/>
        <v>Vinnie The Hoddie (IRE)</v>
      </c>
      <c r="Q53" t="str">
        <f t="shared" si="4"/>
        <v>Vinnie The Hoddie (IRE)</v>
      </c>
      <c r="R53" t="str">
        <f t="shared" si="5"/>
        <v>Poly Rock (FR)</v>
      </c>
      <c r="S53" t="str">
        <f t="shared" si="6"/>
        <v>Vinnie The Hoddie (IRE)</v>
      </c>
      <c r="V53">
        <f t="shared" si="7"/>
        <v>42</v>
      </c>
      <c r="W53">
        <f t="shared" si="8"/>
        <v>42</v>
      </c>
      <c r="X53">
        <f t="shared" si="9"/>
        <v>42</v>
      </c>
      <c r="Y53">
        <f t="shared" si="10"/>
        <v>6</v>
      </c>
      <c r="Z53">
        <f t="shared" si="10"/>
        <v>5</v>
      </c>
      <c r="AA53">
        <f t="shared" si="10"/>
        <v>4</v>
      </c>
      <c r="AB53">
        <f t="shared" si="11"/>
        <v>7</v>
      </c>
      <c r="AC53">
        <f t="shared" si="12"/>
        <v>6</v>
      </c>
      <c r="AD53">
        <f t="shared" si="13"/>
        <v>3</v>
      </c>
      <c r="AE53">
        <f t="shared" si="14"/>
        <v>7</v>
      </c>
      <c r="AF53">
        <f t="shared" si="14"/>
        <v>4</v>
      </c>
    </row>
    <row r="54" spans="1:33" hidden="1" outlineLevel="1">
      <c r="A54" t="s">
        <v>44</v>
      </c>
      <c r="B54" t="str">
        <f>A3</f>
        <v>Vinnie The Hoddie (IRE)</v>
      </c>
      <c r="C54">
        <f>AE3</f>
        <v>306.4932</v>
      </c>
      <c r="D54">
        <f>AG3</f>
        <v>0</v>
      </c>
      <c r="E54">
        <f t="shared" ref="E54:E55" si="15">C54-D54</f>
        <v>306.4932</v>
      </c>
      <c r="F54">
        <f ca="1">SUMIF(B53:B64, B54, G53:G61)</f>
        <v>0.59904878824972729</v>
      </c>
      <c r="H54">
        <f>AF3</f>
        <v>5</v>
      </c>
      <c r="J54">
        <v>3</v>
      </c>
      <c r="K54" t="str">
        <f t="shared" si="0"/>
        <v>Vocarium (IRE)</v>
      </c>
      <c r="L54" t="str">
        <f t="shared" si="0"/>
        <v>Vinnie The Hoddie (IRE)</v>
      </c>
      <c r="M54" t="str">
        <f t="shared" si="0"/>
        <v>Vocarium (IRE)</v>
      </c>
      <c r="N54" t="str">
        <f t="shared" si="1"/>
        <v>Randalls Ur Poet (IRE)</v>
      </c>
      <c r="O54" t="str">
        <f t="shared" si="2"/>
        <v>Poly Rock (FR)</v>
      </c>
      <c r="P54" t="str">
        <f t="shared" si="3"/>
        <v>Vocarium (IRE)</v>
      </c>
      <c r="Q54" t="str">
        <f t="shared" si="4"/>
        <v>Vocarium (IRE)</v>
      </c>
      <c r="R54" t="str">
        <f t="shared" si="5"/>
        <v>Petit Tartare (FR)</v>
      </c>
      <c r="S54" t="str">
        <f t="shared" si="6"/>
        <v>Poly Rock (FR)</v>
      </c>
      <c r="V54">
        <f t="shared" si="7"/>
        <v>34</v>
      </c>
      <c r="W54">
        <f t="shared" si="8"/>
        <v>34</v>
      </c>
      <c r="X54">
        <f t="shared" si="9"/>
        <v>34</v>
      </c>
      <c r="Y54">
        <f t="shared" si="10"/>
        <v>4</v>
      </c>
      <c r="Z54">
        <f t="shared" si="10"/>
        <v>2</v>
      </c>
      <c r="AA54">
        <f t="shared" si="10"/>
        <v>2</v>
      </c>
      <c r="AB54">
        <f t="shared" si="11"/>
        <v>5</v>
      </c>
      <c r="AC54">
        <f t="shared" si="12"/>
        <v>4</v>
      </c>
      <c r="AD54">
        <f t="shared" si="13"/>
        <v>6</v>
      </c>
      <c r="AE54">
        <f t="shared" si="14"/>
        <v>5</v>
      </c>
      <c r="AF54">
        <f t="shared" si="14"/>
        <v>6</v>
      </c>
    </row>
    <row r="55" spans="1:33" hidden="1" outlineLevel="1">
      <c r="A55" t="s">
        <v>45</v>
      </c>
      <c r="B55" t="str">
        <f>A4</f>
        <v>Poly Rock (FR)</v>
      </c>
      <c r="C55">
        <f>AE4</f>
        <v>288.50940000000003</v>
      </c>
      <c r="D55">
        <f>AG4</f>
        <v>0</v>
      </c>
      <c r="E55">
        <f t="shared" si="15"/>
        <v>288.50940000000003</v>
      </c>
      <c r="F55">
        <f ca="1">SUMIF(B53:B64, B55, G53:G61)</f>
        <v>0</v>
      </c>
      <c r="H55">
        <f>AF4</f>
        <v>3</v>
      </c>
      <c r="J55">
        <v>4</v>
      </c>
      <c r="K55" t="str">
        <f t="shared" si="0"/>
        <v>Poly Rock (FR)</v>
      </c>
      <c r="L55" t="str">
        <f t="shared" si="0"/>
        <v>Randalls Ur Poet (IRE)</v>
      </c>
      <c r="M55" t="str">
        <f t="shared" si="0"/>
        <v>Vinnie The Hoddie (IRE)</v>
      </c>
      <c r="N55" t="str">
        <f t="shared" si="1"/>
        <v>Randalls Ur Poet (IRE)</v>
      </c>
      <c r="O55" t="str">
        <f t="shared" si="2"/>
        <v>Vocarium (IRE)</v>
      </c>
      <c r="P55" t="str">
        <f t="shared" si="3"/>
        <v>Poly Rock (FR)</v>
      </c>
      <c r="Q55" t="str">
        <f t="shared" si="4"/>
        <v>Poly Rock (FR)</v>
      </c>
      <c r="R55" t="str">
        <f t="shared" si="5"/>
        <v>Vinnie The Hoddie (IRE)</v>
      </c>
      <c r="S55" t="str">
        <f t="shared" si="6"/>
        <v>Karl Der Grosse (GER)</v>
      </c>
      <c r="V55">
        <f t="shared" si="7"/>
        <v>35</v>
      </c>
      <c r="W55">
        <f t="shared" si="8"/>
        <v>35</v>
      </c>
      <c r="X55">
        <f t="shared" si="9"/>
        <v>35</v>
      </c>
      <c r="Y55">
        <f t="shared" si="10"/>
        <v>3</v>
      </c>
      <c r="Z55">
        <f t="shared" si="10"/>
        <v>2</v>
      </c>
      <c r="AA55">
        <f t="shared" si="10"/>
        <v>2</v>
      </c>
      <c r="AB55">
        <f t="shared" si="11"/>
        <v>5</v>
      </c>
      <c r="AC55">
        <f t="shared" si="12"/>
        <v>7</v>
      </c>
      <c r="AD55">
        <f t="shared" si="13"/>
        <v>6</v>
      </c>
      <c r="AE55">
        <f t="shared" si="14"/>
        <v>3</v>
      </c>
      <c r="AF55">
        <f t="shared" si="14"/>
        <v>7</v>
      </c>
    </row>
    <row r="56" spans="1:33" hidden="1" outlineLevel="1">
      <c r="A56" t="s">
        <v>46</v>
      </c>
      <c r="B56" t="str">
        <f>INDEX(A$2:A$20,MATCH(C56,M$2:M$20,0))</f>
        <v>Randalls Ur Poet (IRE)</v>
      </c>
      <c r="C56">
        <f>LARGE(M$2:M$20, D56)</f>
        <v>155.96340000000001</v>
      </c>
      <c r="D56">
        <v>1</v>
      </c>
      <c r="E56">
        <f>LARGE(M$2:M$20, F56)</f>
        <v>115.06359999999999</v>
      </c>
      <c r="F56">
        <v>2</v>
      </c>
      <c r="G56">
        <f t="shared" ref="G56:G61" si="16">IF(C56&gt;0, (1/C56)*(C56-E56), 0.1)</f>
        <v>0.26223973060346217</v>
      </c>
      <c r="H56">
        <f t="shared" ref="H56:H61" si="17">INDEX(AF$2:AF$20,MATCH(B56,A$2:A$20,0))</f>
        <v>14</v>
      </c>
      <c r="J56">
        <v>5</v>
      </c>
      <c r="K56" t="str">
        <f t="shared" si="0"/>
        <v>Karl Der Grosse (GER)</v>
      </c>
      <c r="L56" t="str">
        <f t="shared" si="0"/>
        <v>Vocarium (IRE)</v>
      </c>
      <c r="M56" t="str">
        <f t="shared" si="0"/>
        <v>Petit Tartare (FR)</v>
      </c>
      <c r="N56" t="str">
        <f t="shared" si="1"/>
        <v>Randalls Ur Poet (IRE)</v>
      </c>
      <c r="O56" t="str">
        <f t="shared" si="2"/>
        <v>Vinnie The Hoddie (IRE)</v>
      </c>
      <c r="P56" t="str">
        <f t="shared" si="3"/>
        <v>Dorrells Pierji (FR)</v>
      </c>
      <c r="Q56" t="str">
        <f t="shared" si="4"/>
        <v>Dorrells Pierji (FR)</v>
      </c>
      <c r="R56" t="str">
        <f t="shared" si="5"/>
        <v>Dorrells Pierji (FR)</v>
      </c>
      <c r="S56" t="str">
        <f t="shared" si="6"/>
        <v>Dorrells Pierji (FR)</v>
      </c>
      <c r="V56">
        <f t="shared" si="7"/>
        <v>35</v>
      </c>
      <c r="W56">
        <f t="shared" si="8"/>
        <v>35</v>
      </c>
      <c r="X56">
        <f t="shared" si="9"/>
        <v>35</v>
      </c>
      <c r="Y56">
        <f t="shared" si="10"/>
        <v>1</v>
      </c>
      <c r="Z56">
        <f t="shared" si="10"/>
        <v>7</v>
      </c>
      <c r="AA56">
        <f t="shared" si="10"/>
        <v>6</v>
      </c>
      <c r="AB56">
        <f t="shared" si="11"/>
        <v>6</v>
      </c>
      <c r="AC56">
        <f t="shared" si="12"/>
        <v>3</v>
      </c>
      <c r="AD56">
        <f t="shared" si="13"/>
        <v>7</v>
      </c>
      <c r="AE56">
        <f t="shared" si="14"/>
        <v>2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Vinnie The Hoddie (IRE)</v>
      </c>
      <c r="C57">
        <f>LARGE(W$2:W$20, D57)</f>
        <v>24.64</v>
      </c>
      <c r="D57">
        <v>1</v>
      </c>
      <c r="E57">
        <f>LARGE(W$2:W$20, F57)</f>
        <v>21.7014</v>
      </c>
      <c r="F57">
        <v>2</v>
      </c>
      <c r="G57">
        <f t="shared" si="16"/>
        <v>0.11926136363636368</v>
      </c>
      <c r="H57">
        <f t="shared" si="17"/>
        <v>5</v>
      </c>
      <c r="J57">
        <v>6</v>
      </c>
      <c r="K57" t="str">
        <f t="shared" si="0"/>
        <v>Petit Tartare (FR)</v>
      </c>
      <c r="L57" t="str">
        <f t="shared" si="0"/>
        <v>Poly Rock (FR)</v>
      </c>
      <c r="M57" t="str">
        <f t="shared" si="0"/>
        <v>Poly Rock (FR)</v>
      </c>
      <c r="N57" t="str">
        <f t="shared" si="1"/>
        <v>Randalls Ur Poet (IRE)</v>
      </c>
      <c r="O57" t="str">
        <f t="shared" si="2"/>
        <v>Vinnie The Hoddie (IRE)</v>
      </c>
      <c r="P57" t="str">
        <f t="shared" si="3"/>
        <v>Petit Tartare (FR)</v>
      </c>
      <c r="Q57" t="str">
        <f t="shared" si="4"/>
        <v>Petit Tartare (FR)</v>
      </c>
      <c r="R57" t="str">
        <f t="shared" si="5"/>
        <v>Vocarium (IRE)</v>
      </c>
      <c r="S57" t="str">
        <f t="shared" si="6"/>
        <v>Vocarium (IRE)</v>
      </c>
      <c r="V57">
        <f t="shared" si="7"/>
        <v>33</v>
      </c>
      <c r="W57">
        <f t="shared" si="8"/>
        <v>33</v>
      </c>
      <c r="X57">
        <f t="shared" si="9"/>
        <v>33</v>
      </c>
      <c r="Y57">
        <f t="shared" si="10"/>
        <v>5</v>
      </c>
      <c r="Z57">
        <f t="shared" si="10"/>
        <v>3</v>
      </c>
      <c r="AA57">
        <f t="shared" si="10"/>
        <v>5</v>
      </c>
      <c r="AB57">
        <f t="shared" si="11"/>
        <v>5</v>
      </c>
      <c r="AC57">
        <f t="shared" si="12"/>
        <v>5</v>
      </c>
      <c r="AD57">
        <f t="shared" si="13"/>
        <v>4</v>
      </c>
      <c r="AE57">
        <f t="shared" si="14"/>
        <v>4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Dorrells Pierji (FR)</v>
      </c>
      <c r="C58">
        <f>LARGE(AA$2:AA$20, D58)</f>
        <v>5.3140999999999998</v>
      </c>
      <c r="D58">
        <v>1</v>
      </c>
      <c r="E58">
        <f>LARGE(AA$2:AA$20, F58)</f>
        <v>3.3140999999999998</v>
      </c>
      <c r="F58">
        <v>2</v>
      </c>
      <c r="G58">
        <f t="shared" si="16"/>
        <v>0.37635723829058543</v>
      </c>
      <c r="H58">
        <f t="shared" si="17"/>
        <v>5</v>
      </c>
      <c r="J58">
        <v>7</v>
      </c>
      <c r="K58" t="str">
        <f t="shared" si="0"/>
        <v>Dorrells Pierji (FR)</v>
      </c>
      <c r="L58" t="str">
        <f t="shared" si="0"/>
        <v>Poly Rock (FR)</v>
      </c>
      <c r="M58" t="str">
        <f t="shared" si="0"/>
        <v>Poly Rock (FR)</v>
      </c>
      <c r="N58" t="str">
        <f t="shared" si="1"/>
        <v>Randalls Ur Poet (IRE)</v>
      </c>
      <c r="O58" t="str">
        <f t="shared" si="2"/>
        <v>Randalls Ur Poet (IRE)</v>
      </c>
      <c r="P58" t="str">
        <f t="shared" si="3"/>
        <v>Randalls Ur Poet (IRE)</v>
      </c>
      <c r="Q58" t="str">
        <f t="shared" si="4"/>
        <v>Randalls Ur Poet (IRE)</v>
      </c>
      <c r="R58" t="str">
        <f t="shared" si="5"/>
        <v>Randalls Ur Poet (IRE)</v>
      </c>
      <c r="S58" t="str">
        <f t="shared" si="6"/>
        <v>Petit Tartare (FR)</v>
      </c>
      <c r="V58">
        <f t="shared" si="7"/>
        <v>32</v>
      </c>
      <c r="W58">
        <f t="shared" si="8"/>
        <v>-93</v>
      </c>
      <c r="X58">
        <f t="shared" si="9"/>
        <v>-93</v>
      </c>
      <c r="Y58">
        <f t="shared" si="10"/>
        <v>2</v>
      </c>
      <c r="Z58">
        <f t="shared" si="10"/>
        <v>6</v>
      </c>
      <c r="AA58">
        <f t="shared" si="10"/>
        <v>3</v>
      </c>
      <c r="AB58">
        <f t="shared" si="11"/>
        <v>5</v>
      </c>
      <c r="AC58">
        <f t="shared" si="12"/>
        <v>2</v>
      </c>
      <c r="AD58">
        <f t="shared" si="13"/>
        <v>3</v>
      </c>
      <c r="AE58">
        <f t="shared" si="14"/>
        <v>6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Vinnie The Hoddie (IRE)</v>
      </c>
      <c r="C59">
        <f>LARGE(AC$2:AC$20, D59)</f>
        <v>1.6747000000000001</v>
      </c>
      <c r="D59">
        <v>1</v>
      </c>
      <c r="E59">
        <f>LARGE(AC$2:AC$20, F59)</f>
        <v>0.87119999999999997</v>
      </c>
      <c r="F59">
        <v>2</v>
      </c>
      <c r="G59">
        <f t="shared" si="16"/>
        <v>0.4797874246133636</v>
      </c>
      <c r="H59">
        <f t="shared" si="17"/>
        <v>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>
        <f t="shared" si="10"/>
        <v>2</v>
      </c>
      <c r="AA59">
        <f t="shared" si="10"/>
        <v>2</v>
      </c>
      <c r="AB59">
        <f t="shared" si="11"/>
        <v>5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Karl Der Grosse (GER)</v>
      </c>
      <c r="C60">
        <f>LARGE(Y$2:Y$20, D60)</f>
        <v>3.7357999999999998</v>
      </c>
      <c r="D60">
        <v>1</v>
      </c>
      <c r="E60">
        <f>LARGE(Y$2:Y$20, F60)</f>
        <v>3.5045000000000002</v>
      </c>
      <c r="F60">
        <v>2</v>
      </c>
      <c r="G60">
        <f t="shared" si="16"/>
        <v>6.1914449381658451E-2</v>
      </c>
      <c r="H60">
        <f t="shared" si="17"/>
        <v>2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>
        <f t="shared" si="10"/>
        <v>2</v>
      </c>
      <c r="AA60">
        <f t="shared" si="10"/>
        <v>2</v>
      </c>
      <c r="AB60">
        <f t="shared" si="11"/>
        <v>5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Karl Der Grosse (GER)</v>
      </c>
      <c r="C61">
        <f>LARGE(AD$2:AD$20, D61)</f>
        <v>53</v>
      </c>
      <c r="D61">
        <v>1</v>
      </c>
      <c r="E61">
        <f>LARGE(AD$2:AD$20, F61)</f>
        <v>51.5</v>
      </c>
      <c r="F61">
        <v>2</v>
      </c>
      <c r="G61">
        <f t="shared" si="16"/>
        <v>2.8301886792452831E-2</v>
      </c>
      <c r="H61">
        <f t="shared" si="17"/>
        <v>2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>
        <f t="shared" si="10"/>
        <v>2</v>
      </c>
      <c r="AA61">
        <f t="shared" si="10"/>
        <v>2</v>
      </c>
      <c r="AB61">
        <f t="shared" si="11"/>
        <v>5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Randalls Ur Poet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>
        <f t="shared" si="10"/>
        <v>2</v>
      </c>
      <c r="AA62">
        <f t="shared" si="10"/>
        <v>2</v>
      </c>
      <c r="AB62">
        <f t="shared" si="11"/>
        <v>5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Randalls Ur Poet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7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>
        <f t="shared" si="10"/>
        <v>2</v>
      </c>
      <c r="AA63">
        <f t="shared" si="10"/>
        <v>2</v>
      </c>
      <c r="AB63">
        <f t="shared" si="11"/>
        <v>5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Randalls Ur Poet (IRE)</v>
      </c>
      <c r="C64">
        <f>INDEX(AF$2:AF$20,MATCH(B64,A$2:A$20,0))</f>
        <v>14</v>
      </c>
      <c r="D64">
        <v>1</v>
      </c>
      <c r="E64">
        <f>SUMIF(B53:B61, B64, G53:G61)</f>
        <v>0.34598571125318289</v>
      </c>
      <c r="F64">
        <v>0</v>
      </c>
      <c r="G64" t="str">
        <f>K2</f>
        <v>Annesley Williams Rated Novice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>
        <f t="shared" si="10"/>
        <v>2</v>
      </c>
      <c r="AA64">
        <f t="shared" si="10"/>
        <v>2</v>
      </c>
      <c r="AB64">
        <f t="shared" si="11"/>
        <v>5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2m4½f </v>
      </c>
      <c r="H65">
        <f>LARGE(G58:G60, 1)</f>
        <v>0.4797874246133636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>
        <f t="shared" si="10"/>
        <v>2</v>
      </c>
      <c r="AA65">
        <f t="shared" si="10"/>
        <v>2</v>
      </c>
      <c r="AB65">
        <f t="shared" si="11"/>
        <v>5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2</v>
      </c>
      <c r="G66">
        <f>F2</f>
        <v>9267</v>
      </c>
      <c r="H66">
        <f ca="1">LARGE(F53:F55, 1)</f>
        <v>0.59904878824972729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>
        <f t="shared" si="10"/>
        <v>2</v>
      </c>
      <c r="AA66">
        <f t="shared" si="10"/>
        <v>2</v>
      </c>
      <c r="AB66">
        <f t="shared" si="11"/>
        <v>5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Vinnie The Hoddie (IRE)</v>
      </c>
      <c r="F67">
        <f>IF(H63&lt;11, F66+1, F66)</f>
        <v>3</v>
      </c>
      <c r="G67" t="str">
        <f>G2</f>
        <v>Yielding</v>
      </c>
      <c r="H67" t="str">
        <f ca="1">INDEX(B53:B55,MATCH(H66,F53:F55,0))</f>
        <v>Vinnie The Hoddie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>
        <f t="shared" si="10"/>
        <v>2</v>
      </c>
      <c r="AA67">
        <f t="shared" si="10"/>
        <v>2</v>
      </c>
      <c r="AB67">
        <f t="shared" si="11"/>
        <v>5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Randalls Ur Poet (IRE)</v>
      </c>
      <c r="B68" t="str">
        <f ca="1">IF(ISNA(A68), B56, A68)</f>
        <v>Randalls Ur Poet (IRE)</v>
      </c>
      <c r="C68">
        <f ca="1">INDEX(AF$2:AF$20,MATCH(B68,A$2:A$20,0))</f>
        <v>14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>
        <f t="shared" si="10"/>
        <v>2</v>
      </c>
      <c r="AA68">
        <f t="shared" si="10"/>
        <v>2</v>
      </c>
      <c r="AB68">
        <f t="shared" si="11"/>
        <v>5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Randalls Ur Poet (IRE)</v>
      </c>
      <c r="C69">
        <f ca="1">INDEX(AF$2:AF$20,MATCH(B69,A$2:A$20,0))</f>
        <v>14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>
        <f t="shared" si="10"/>
        <v>2</v>
      </c>
      <c r="AA69">
        <f t="shared" si="10"/>
        <v>2</v>
      </c>
      <c r="AB69">
        <f t="shared" si="11"/>
        <v>5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Randalls Ur Poet (IRE)</v>
      </c>
      <c r="C70">
        <f ca="1">INDEX(AF$2:AF$20,MATCH(B70,A$2:A$20,0))</f>
        <v>14</v>
      </c>
      <c r="D70">
        <v>1</v>
      </c>
      <c r="E70">
        <f ca="1">SUMIF(B53:B61, B70, G53:G61)</f>
        <v>0.34598571125318289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>
        <f t="shared" si="10"/>
        <v>2</v>
      </c>
      <c r="AA70">
        <f t="shared" si="10"/>
        <v>2</v>
      </c>
      <c r="AB70">
        <f t="shared" si="11"/>
        <v>5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>
        <f t="shared" si="10"/>
        <v>2</v>
      </c>
      <c r="AA71">
        <f t="shared" si="10"/>
        <v>2</v>
      </c>
      <c r="AB71">
        <f t="shared" si="11"/>
        <v>5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Randalls Ur Poet (IRE)</v>
      </c>
      <c r="C72">
        <f>C53</f>
        <v>334.5068</v>
      </c>
      <c r="D72">
        <f>(1/C72)*(C72-C73)</f>
        <v>8.3745980649720719E-2</v>
      </c>
      <c r="E72">
        <f>H53</f>
        <v>14</v>
      </c>
      <c r="F72">
        <f>(E72*10)-10</f>
        <v>130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>
        <f t="shared" si="10"/>
        <v>2</v>
      </c>
      <c r="AA72">
        <f t="shared" si="10"/>
        <v>2</v>
      </c>
      <c r="AB72">
        <f t="shared" si="11"/>
        <v>5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Vinnie The Hoddie (IRE)</v>
      </c>
      <c r="C73">
        <f t="shared" si="19"/>
        <v>306.4932</v>
      </c>
      <c r="D73">
        <f>(1/C73)*(C73-C74)</f>
        <v>5.8676016303134855E-2</v>
      </c>
      <c r="E73">
        <f t="shared" ref="E73:E74" si="20">H54</f>
        <v>5</v>
      </c>
      <c r="F73">
        <f>(E73*10)-10</f>
        <v>40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>
        <f t="shared" si="10"/>
        <v>2</v>
      </c>
      <c r="AA73">
        <f t="shared" si="10"/>
        <v>2</v>
      </c>
      <c r="AB73">
        <f t="shared" si="11"/>
        <v>5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Poly Rock (FR)</v>
      </c>
      <c r="C74">
        <f t="shared" si="19"/>
        <v>288.50940000000003</v>
      </c>
      <c r="E74">
        <f t="shared" si="20"/>
        <v>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>
        <f t="shared" si="10"/>
        <v>2</v>
      </c>
      <c r="AA74">
        <f t="shared" si="10"/>
        <v>2</v>
      </c>
      <c r="AB74">
        <f t="shared" si="11"/>
        <v>5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>
        <f t="shared" si="10"/>
        <v>2</v>
      </c>
      <c r="AA75">
        <f t="shared" si="10"/>
        <v>2</v>
      </c>
      <c r="AB75">
        <f t="shared" si="11"/>
        <v>5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>
        <f t="shared" si="10"/>
        <v>2</v>
      </c>
      <c r="AA76">
        <f t="shared" si="10"/>
        <v>2</v>
      </c>
      <c r="AB76">
        <f t="shared" si="11"/>
        <v>5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</v>
      </c>
      <c r="C77">
        <f>SMALL(AF2:AF50, 1)</f>
        <v>2</v>
      </c>
      <c r="D77" t="str">
        <f>IF(G77&lt;=3, "YES", "NO")</f>
        <v>YES</v>
      </c>
      <c r="E77">
        <f>IF(C77=0,SMALL(AF2:AF49,2), C77)</f>
        <v>2</v>
      </c>
      <c r="F77">
        <f>IF(E77=0, SMALL(AF2:AF49, 3), E77)</f>
        <v>2</v>
      </c>
      <c r="G77">
        <f>IF(F77=0, SMALL(AF2:AF49, 4), F77)</f>
        <v>2</v>
      </c>
      <c r="H77" t="str">
        <f>INDEX(A2:A50, MATCH(G77, AF2:AF50, 0))</f>
        <v>Karl Der Grosse (GER)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>
        <f t="shared" si="10"/>
        <v>2</v>
      </c>
      <c r="AA77">
        <f t="shared" si="10"/>
        <v>2</v>
      </c>
      <c r="AB77">
        <f t="shared" si="11"/>
        <v>5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287.90980000000002</v>
      </c>
      <c r="C78">
        <f>(B79-B78)+0.01</f>
        <v>46.606999999999978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>
        <f t="shared" si="10"/>
        <v>2</v>
      </c>
      <c r="AA78">
        <f t="shared" si="10"/>
        <v>2</v>
      </c>
      <c r="AB78">
        <f t="shared" si="11"/>
        <v>5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334.5068</v>
      </c>
      <c r="C79">
        <f>C78/B79</f>
        <v>0.13933050090461532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Karl Der Grosse (GER) is highly rated.</v>
      </c>
      <c r="H79" t="str">
        <f>INDEX(A2:A50, MATCH(B79, AE2:AE50, 0))</f>
        <v>Randalls Ur Poet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>
        <f t="shared" si="10"/>
        <v>2</v>
      </c>
      <c r="AA79">
        <f t="shared" si="10"/>
        <v>2</v>
      </c>
      <c r="AB79">
        <f t="shared" si="11"/>
        <v>5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24.650000000000002</v>
      </c>
      <c r="D80" t="str">
        <f>D2</f>
        <v xml:space="preserve">2m4½f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>
        <f t="shared" si="10"/>
        <v>2</v>
      </c>
      <c r="AA80">
        <f t="shared" si="10"/>
        <v>2</v>
      </c>
      <c r="AB80">
        <f t="shared" si="11"/>
        <v>5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24.64</v>
      </c>
      <c r="C81">
        <f>C80/B81</f>
        <v>1.0004058441558443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Petit Tartare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Galway</v>
      </c>
    </row>
    <row r="82" spans="1:19" hidden="1" outlineLevel="1">
      <c r="A82" t="s">
        <v>110</v>
      </c>
      <c r="B82">
        <f>INDEX(M2:M49, MATCH(H77, A2:A49, 0))</f>
        <v>90.144300000000001</v>
      </c>
      <c r="C82">
        <f>(B83-B82)+0.01</f>
        <v>65.829100000000011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155.96340000000001</v>
      </c>
      <c r="C83">
        <f>C82/B83</f>
        <v>0.42208043682043356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Petit Tartare (FR) is 42.21% ahead of the lay selection Karl Der Grosse (GER). </v>
      </c>
      <c r="H83" t="str">
        <f>INDEX(A2:A50,MATCH(B83,INDEX(M2:M50,0)))</f>
        <v>Petit Tartare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0.60609999999999997</v>
      </c>
      <c r="C84">
        <f>(B85-B84)+0.01</f>
        <v>1.0786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1.6747000000000001</v>
      </c>
      <c r="C85">
        <f>C84/B85</f>
        <v>0.64405565175852386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Vinnie The Hoddie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53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53</v>
      </c>
      <c r="C87">
        <f>C86/B87</f>
        <v>1.8867924528301886E-4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Karl Der Grosse (GER)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3.7357999999999998</v>
      </c>
      <c r="C88">
        <f>B89-B88</f>
        <v>0</v>
      </c>
      <c r="H88" t="str">
        <f>INDEX(X2:X50, MATCH(B88, Y2:Y50, 0))</f>
        <v>Walsh, R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3.7357999999999998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Walsh, R. </v>
      </c>
      <c r="H89" t="str">
        <f>INDEX(X2:X50, MATCH(B89, Y2:Y50, 0))</f>
        <v>Walsh, R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82.845500000000001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82.835499999999996</v>
      </c>
      <c r="C91">
        <f>(C90+0.01)/(B91+0.01)</f>
        <v>1.0001207066165332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Dorrells Pierji (FR) outperformed Karl Der Grosse (GER) significantly.</v>
      </c>
      <c r="H91" t="str">
        <f>INDEX(A2:A50, MATCH(B91, N2:N50, 0))</f>
        <v>Dorrells Pierji (FR)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1.5703125" bestFit="1" customWidth="1"/>
    <col min="2" max="3" width="18.28515625" bestFit="1" customWidth="1"/>
    <col min="4" max="5" width="12" bestFit="1" customWidth="1"/>
    <col min="6" max="6" width="13.28515625" bestFit="1" customWidth="1"/>
    <col min="7" max="7" width="255.7109375" bestFit="1" customWidth="1"/>
    <col min="8" max="8" width="19.7109375" bestFit="1" customWidth="1"/>
    <col min="9" max="9" width="10.140625" bestFit="1" customWidth="1"/>
    <col min="10" max="10" width="16.28515625" bestFit="1" customWidth="1"/>
    <col min="11" max="11" width="54.5703125" bestFit="1" customWidth="1"/>
    <col min="12" max="19" width="21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21.5703125" bestFit="1" customWidth="1"/>
    <col min="27" max="27" width="15" bestFit="1" customWidth="1"/>
    <col min="28" max="28" width="16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778</v>
      </c>
      <c r="B2" s="1">
        <v>0.625</v>
      </c>
      <c r="C2" t="s">
        <v>146</v>
      </c>
      <c r="D2" t="s">
        <v>229</v>
      </c>
      <c r="E2" t="s">
        <v>776</v>
      </c>
      <c r="F2">
        <v>45016</v>
      </c>
      <c r="G2" t="s">
        <v>230</v>
      </c>
      <c r="H2" t="s">
        <v>231</v>
      </c>
      <c r="I2" t="s">
        <v>5</v>
      </c>
      <c r="J2" t="s">
        <v>331</v>
      </c>
      <c r="K2" t="s">
        <v>777</v>
      </c>
      <c r="L2">
        <v>8</v>
      </c>
      <c r="M2">
        <v>130.21700000000001</v>
      </c>
      <c r="N2">
        <v>97.570400000000006</v>
      </c>
      <c r="O2">
        <v>26.076799999999999</v>
      </c>
      <c r="P2">
        <v>8.2027999999999999</v>
      </c>
      <c r="Q2">
        <v>3.6349999999999998</v>
      </c>
      <c r="R2">
        <v>6.2911999999999999</v>
      </c>
      <c r="S2">
        <v>4.4295</v>
      </c>
      <c r="T2">
        <v>3.0125000000000002</v>
      </c>
      <c r="U2">
        <v>2.1486999999999998</v>
      </c>
      <c r="V2">
        <v>2.1307</v>
      </c>
      <c r="W2">
        <v>10.24</v>
      </c>
      <c r="X2" t="s">
        <v>338</v>
      </c>
      <c r="Y2">
        <v>2.2307999999999999</v>
      </c>
      <c r="Z2" t="s">
        <v>432</v>
      </c>
      <c r="AA2">
        <v>6.2765000000000004</v>
      </c>
      <c r="AB2" t="s">
        <v>315</v>
      </c>
      <c r="AC2">
        <v>1.9064000000000001</v>
      </c>
      <c r="AD2">
        <v>38.271299999999997</v>
      </c>
      <c r="AE2" s="23">
        <v>342.6395</v>
      </c>
      <c r="AF2">
        <v>12</v>
      </c>
      <c r="AG2">
        <v>141</v>
      </c>
    </row>
    <row r="3" spans="1:33">
      <c r="A3" t="s">
        <v>779</v>
      </c>
      <c r="B3" s="1">
        <v>0.625</v>
      </c>
      <c r="C3" t="s">
        <v>146</v>
      </c>
      <c r="D3" t="s">
        <v>229</v>
      </c>
      <c r="E3" t="s">
        <v>776</v>
      </c>
      <c r="F3">
        <v>45016</v>
      </c>
      <c r="G3" t="s">
        <v>230</v>
      </c>
      <c r="H3" t="s">
        <v>231</v>
      </c>
      <c r="I3" t="s">
        <v>5</v>
      </c>
      <c r="J3" t="s">
        <v>331</v>
      </c>
      <c r="K3" t="s">
        <v>777</v>
      </c>
      <c r="L3">
        <v>7</v>
      </c>
      <c r="M3">
        <v>124.8</v>
      </c>
      <c r="N3">
        <v>73.649199999999993</v>
      </c>
      <c r="O3">
        <v>43.078000000000003</v>
      </c>
      <c r="P3">
        <v>8.1378000000000004</v>
      </c>
      <c r="Q3">
        <v>7.0064000000000002</v>
      </c>
      <c r="R3">
        <v>4.8535000000000004</v>
      </c>
      <c r="S3">
        <v>3.5626000000000002</v>
      </c>
      <c r="T3">
        <v>3.3698000000000001</v>
      </c>
      <c r="U3">
        <v>1.274</v>
      </c>
      <c r="V3">
        <v>2.4089999999999998</v>
      </c>
      <c r="W3">
        <v>20.982099999999999</v>
      </c>
      <c r="X3" t="s">
        <v>780</v>
      </c>
      <c r="Y3">
        <v>3.4220000000000002</v>
      </c>
      <c r="Z3" t="s">
        <v>458</v>
      </c>
      <c r="AA3">
        <v>4.2205000000000004</v>
      </c>
      <c r="AB3" t="s">
        <v>714</v>
      </c>
      <c r="AC3">
        <v>1.3127</v>
      </c>
      <c r="AD3">
        <v>32.31</v>
      </c>
      <c r="AE3">
        <v>334.38760000000002</v>
      </c>
      <c r="AF3">
        <v>16</v>
      </c>
      <c r="AG3">
        <v>144</v>
      </c>
    </row>
    <row r="4" spans="1:33">
      <c r="A4" t="s">
        <v>781</v>
      </c>
      <c r="B4" s="1">
        <v>0.625</v>
      </c>
      <c r="C4" t="s">
        <v>146</v>
      </c>
      <c r="D4" t="s">
        <v>229</v>
      </c>
      <c r="E4" t="s">
        <v>776</v>
      </c>
      <c r="F4">
        <v>45016</v>
      </c>
      <c r="G4" t="s">
        <v>230</v>
      </c>
      <c r="H4" t="s">
        <v>231</v>
      </c>
      <c r="I4" t="s">
        <v>5</v>
      </c>
      <c r="J4" t="s">
        <v>331</v>
      </c>
      <c r="K4" t="s">
        <v>777</v>
      </c>
      <c r="L4">
        <v>9</v>
      </c>
      <c r="M4">
        <v>126.488</v>
      </c>
      <c r="N4">
        <v>71.528000000000006</v>
      </c>
      <c r="O4">
        <v>21.8964</v>
      </c>
      <c r="P4">
        <v>11.8688</v>
      </c>
      <c r="Q4">
        <v>4.3040000000000003</v>
      </c>
      <c r="R4">
        <v>6.6463999999999999</v>
      </c>
      <c r="S4">
        <v>2.7105999999999999</v>
      </c>
      <c r="T4">
        <v>1.3221000000000001</v>
      </c>
      <c r="U4">
        <v>1.2211000000000001</v>
      </c>
      <c r="V4">
        <v>0</v>
      </c>
      <c r="W4">
        <v>21.454999999999998</v>
      </c>
      <c r="X4" t="s">
        <v>576</v>
      </c>
      <c r="Y4">
        <v>2.1882999999999999</v>
      </c>
      <c r="Z4" t="s">
        <v>691</v>
      </c>
      <c r="AA4">
        <v>3.1539000000000001</v>
      </c>
      <c r="AB4" t="s">
        <v>626</v>
      </c>
      <c r="AC4">
        <v>1.5650999999999999</v>
      </c>
      <c r="AD4">
        <v>50.412300000000002</v>
      </c>
      <c r="AE4">
        <v>328.5444</v>
      </c>
      <c r="AF4">
        <v>5.5</v>
      </c>
      <c r="AG4">
        <v>149</v>
      </c>
    </row>
    <row r="5" spans="1:33">
      <c r="A5" t="s">
        <v>782</v>
      </c>
      <c r="B5" s="1">
        <v>0.625</v>
      </c>
      <c r="C5" t="s">
        <v>146</v>
      </c>
      <c r="D5" t="s">
        <v>229</v>
      </c>
      <c r="E5" t="s">
        <v>776</v>
      </c>
      <c r="F5">
        <v>45016</v>
      </c>
      <c r="G5" t="s">
        <v>230</v>
      </c>
      <c r="H5" t="s">
        <v>231</v>
      </c>
      <c r="I5" t="s">
        <v>5</v>
      </c>
      <c r="J5" t="s">
        <v>331</v>
      </c>
      <c r="K5" t="s">
        <v>777</v>
      </c>
      <c r="L5">
        <v>8</v>
      </c>
      <c r="M5">
        <v>87.279399999999995</v>
      </c>
      <c r="N5">
        <v>97.522499999999994</v>
      </c>
      <c r="O5">
        <v>31.1374</v>
      </c>
      <c r="P5">
        <v>13.183</v>
      </c>
      <c r="Q5">
        <v>9.4068000000000005</v>
      </c>
      <c r="R5">
        <v>9.8173999999999992</v>
      </c>
      <c r="S5">
        <v>7.4062999999999999</v>
      </c>
      <c r="T5">
        <v>4.5298999999999996</v>
      </c>
      <c r="U5">
        <v>3.5783999999999998</v>
      </c>
      <c r="V5">
        <v>2.5712000000000002</v>
      </c>
      <c r="W5">
        <v>19.8429</v>
      </c>
      <c r="X5" t="s">
        <v>562</v>
      </c>
      <c r="Y5">
        <v>2.9988000000000001</v>
      </c>
      <c r="Z5" t="s">
        <v>783</v>
      </c>
      <c r="AA5">
        <v>1.3098000000000001</v>
      </c>
      <c r="AB5" t="s">
        <v>784</v>
      </c>
      <c r="AC5">
        <v>1.2677</v>
      </c>
      <c r="AD5">
        <v>35.746699999999997</v>
      </c>
      <c r="AE5">
        <v>327.59840000000003</v>
      </c>
      <c r="AF5">
        <v>2.5</v>
      </c>
      <c r="AG5">
        <v>157</v>
      </c>
    </row>
    <row r="6" spans="1:33">
      <c r="A6" t="s">
        <v>785</v>
      </c>
      <c r="B6" s="1">
        <v>0.625</v>
      </c>
      <c r="C6" t="s">
        <v>146</v>
      </c>
      <c r="D6" t="s">
        <v>229</v>
      </c>
      <c r="E6" t="s">
        <v>776</v>
      </c>
      <c r="F6">
        <v>45016</v>
      </c>
      <c r="G6" t="s">
        <v>230</v>
      </c>
      <c r="H6" t="s">
        <v>231</v>
      </c>
      <c r="I6" t="s">
        <v>5</v>
      </c>
      <c r="J6" t="s">
        <v>331</v>
      </c>
      <c r="K6" t="s">
        <v>777</v>
      </c>
      <c r="L6">
        <v>8</v>
      </c>
      <c r="M6">
        <v>131.381</v>
      </c>
      <c r="N6">
        <v>50.343499999999999</v>
      </c>
      <c r="O6">
        <v>46.035200000000003</v>
      </c>
      <c r="P6">
        <v>10.246600000000001</v>
      </c>
      <c r="Q6">
        <v>7.6448</v>
      </c>
      <c r="R6">
        <v>6.5381</v>
      </c>
      <c r="S6">
        <v>5.5974000000000004</v>
      </c>
      <c r="T6">
        <v>2.3129</v>
      </c>
      <c r="U6">
        <v>1.8897999999999999</v>
      </c>
      <c r="V6">
        <v>1.8476999999999999</v>
      </c>
      <c r="W6">
        <v>22.526399999999999</v>
      </c>
      <c r="X6" t="s">
        <v>786</v>
      </c>
      <c r="Y6">
        <v>0.61360000000000003</v>
      </c>
      <c r="Z6" t="s">
        <v>469</v>
      </c>
      <c r="AA6">
        <v>1.5161</v>
      </c>
      <c r="AB6" t="s">
        <v>628</v>
      </c>
      <c r="AC6">
        <v>1.9950000000000001</v>
      </c>
      <c r="AD6">
        <v>25.557700000000001</v>
      </c>
      <c r="AE6">
        <v>316.04579999999999</v>
      </c>
      <c r="AF6">
        <v>10</v>
      </c>
      <c r="AG6">
        <v>147</v>
      </c>
    </row>
    <row r="7" spans="1:33">
      <c r="A7" t="s">
        <v>787</v>
      </c>
      <c r="B7" s="1">
        <v>0.625</v>
      </c>
      <c r="C7" t="s">
        <v>146</v>
      </c>
      <c r="D7" t="s">
        <v>229</v>
      </c>
      <c r="E7" t="s">
        <v>776</v>
      </c>
      <c r="F7">
        <v>45016</v>
      </c>
      <c r="G7" t="s">
        <v>230</v>
      </c>
      <c r="H7" t="s">
        <v>231</v>
      </c>
      <c r="I7" t="s">
        <v>5</v>
      </c>
      <c r="J7" t="s">
        <v>331</v>
      </c>
      <c r="K7" t="s">
        <v>777</v>
      </c>
      <c r="L7">
        <v>6</v>
      </c>
      <c r="M7">
        <v>85.210800000000006</v>
      </c>
      <c r="N7">
        <v>69.672600000000003</v>
      </c>
      <c r="O7">
        <v>42.367899999999999</v>
      </c>
      <c r="P7">
        <v>16.917000000000002</v>
      </c>
      <c r="Q7">
        <v>9.1851000000000003</v>
      </c>
      <c r="R7">
        <v>8.1351999999999993</v>
      </c>
      <c r="S7">
        <v>3.9375</v>
      </c>
      <c r="T7">
        <v>2.093</v>
      </c>
      <c r="U7">
        <v>1.9944999999999999</v>
      </c>
      <c r="V7">
        <v>3.6717</v>
      </c>
      <c r="W7">
        <v>21.4636</v>
      </c>
      <c r="X7" t="s">
        <v>788</v>
      </c>
      <c r="Y7">
        <v>3.3580999999999999</v>
      </c>
      <c r="Z7" t="s">
        <v>399</v>
      </c>
      <c r="AA7">
        <v>5.3799000000000001</v>
      </c>
      <c r="AB7" t="s">
        <v>789</v>
      </c>
      <c r="AC7">
        <v>5.4999000000000002</v>
      </c>
      <c r="AD7">
        <v>34.719299999999997</v>
      </c>
      <c r="AE7">
        <v>313.60590000000002</v>
      </c>
      <c r="AF7">
        <v>4</v>
      </c>
      <c r="AG7">
        <v>158</v>
      </c>
    </row>
    <row r="8" spans="1:33">
      <c r="A8" t="s">
        <v>790</v>
      </c>
      <c r="B8" s="1">
        <v>0.625</v>
      </c>
      <c r="C8" t="s">
        <v>146</v>
      </c>
      <c r="D8" t="s">
        <v>229</v>
      </c>
      <c r="E8" t="s">
        <v>776</v>
      </c>
      <c r="F8">
        <v>45016</v>
      </c>
      <c r="G8" t="s">
        <v>230</v>
      </c>
      <c r="H8" t="s">
        <v>231</v>
      </c>
      <c r="I8" t="s">
        <v>5</v>
      </c>
      <c r="J8" t="s">
        <v>331</v>
      </c>
      <c r="K8" t="s">
        <v>777</v>
      </c>
      <c r="L8">
        <v>6</v>
      </c>
      <c r="M8">
        <v>105.47799999999999</v>
      </c>
      <c r="N8">
        <v>77.539199999999994</v>
      </c>
      <c r="O8">
        <v>22.303599999999999</v>
      </c>
      <c r="P8">
        <v>12.428800000000001</v>
      </c>
      <c r="Q8">
        <v>7.0068000000000001</v>
      </c>
      <c r="R8">
        <v>6.5128000000000004</v>
      </c>
      <c r="S8">
        <v>4.0502000000000002</v>
      </c>
      <c r="T8">
        <v>2.4681999999999999</v>
      </c>
      <c r="U8">
        <v>1.7813000000000001</v>
      </c>
      <c r="V8">
        <v>2.1880000000000002</v>
      </c>
      <c r="W8">
        <v>21.297899999999998</v>
      </c>
      <c r="X8" t="s">
        <v>355</v>
      </c>
      <c r="Y8">
        <v>1.9436</v>
      </c>
      <c r="Z8" t="s">
        <v>356</v>
      </c>
      <c r="AA8">
        <v>1.3402000000000001</v>
      </c>
      <c r="AB8" t="s">
        <v>357</v>
      </c>
      <c r="AC8">
        <v>3.0522999999999998</v>
      </c>
      <c r="AD8">
        <v>22.584099999999999</v>
      </c>
      <c r="AE8">
        <v>291.97500000000002</v>
      </c>
      <c r="AF8">
        <v>20</v>
      </c>
      <c r="AG8">
        <v>141</v>
      </c>
    </row>
    <row r="9" spans="1:33">
      <c r="A9" t="s">
        <v>791</v>
      </c>
      <c r="B9" s="1">
        <v>0.625</v>
      </c>
      <c r="C9" t="s">
        <v>146</v>
      </c>
      <c r="D9" t="s">
        <v>229</v>
      </c>
      <c r="E9" t="s">
        <v>776</v>
      </c>
      <c r="F9">
        <v>45016</v>
      </c>
      <c r="G9" t="s">
        <v>230</v>
      </c>
      <c r="H9" t="s">
        <v>231</v>
      </c>
      <c r="I9" t="s">
        <v>5</v>
      </c>
      <c r="J9" t="s">
        <v>331</v>
      </c>
      <c r="K9" t="s">
        <v>777</v>
      </c>
      <c r="L9">
        <v>9</v>
      </c>
      <c r="M9">
        <v>121.895</v>
      </c>
      <c r="N9">
        <v>58.067</v>
      </c>
      <c r="O9">
        <v>15.782</v>
      </c>
      <c r="P9">
        <v>13.180899999999999</v>
      </c>
      <c r="Q9">
        <v>5.7721999999999998</v>
      </c>
      <c r="R9">
        <v>4.3689999999999998</v>
      </c>
      <c r="S9">
        <v>2.7551000000000001</v>
      </c>
      <c r="T9">
        <v>2.3542000000000001</v>
      </c>
      <c r="U9">
        <v>2.1248</v>
      </c>
      <c r="V9">
        <v>1.3463000000000001</v>
      </c>
      <c r="W9">
        <v>12.299200000000001</v>
      </c>
      <c r="X9" t="s">
        <v>349</v>
      </c>
      <c r="Y9">
        <v>3.7728000000000002</v>
      </c>
      <c r="Z9" t="s">
        <v>350</v>
      </c>
      <c r="AA9">
        <v>3.3841999999999999</v>
      </c>
      <c r="AB9" t="s">
        <v>626</v>
      </c>
      <c r="AC9">
        <v>1.5650999999999999</v>
      </c>
      <c r="AD9">
        <v>29.456800000000001</v>
      </c>
      <c r="AE9">
        <v>278.12450000000001</v>
      </c>
      <c r="AF9">
        <v>5</v>
      </c>
      <c r="AG9">
        <v>138</v>
      </c>
    </row>
    <row r="10" spans="1:33">
      <c r="A10" t="s">
        <v>792</v>
      </c>
      <c r="B10" s="1">
        <v>0.625</v>
      </c>
      <c r="C10" t="s">
        <v>146</v>
      </c>
      <c r="D10" t="s">
        <v>229</v>
      </c>
      <c r="E10" t="s">
        <v>776</v>
      </c>
      <c r="F10">
        <v>45016</v>
      </c>
      <c r="G10" t="s">
        <v>230</v>
      </c>
      <c r="H10" t="s">
        <v>231</v>
      </c>
      <c r="I10" t="s">
        <v>5</v>
      </c>
      <c r="J10" t="s">
        <v>331</v>
      </c>
      <c r="K10" t="s">
        <v>777</v>
      </c>
      <c r="L10">
        <v>7</v>
      </c>
      <c r="M10">
        <v>94.211200000000005</v>
      </c>
      <c r="N10">
        <v>46.982799999999997</v>
      </c>
      <c r="O10">
        <v>28.048100000000002</v>
      </c>
      <c r="P10">
        <v>14.006500000000001</v>
      </c>
      <c r="Q10">
        <v>4.5012999999999996</v>
      </c>
      <c r="R10">
        <v>5.9249999999999998</v>
      </c>
      <c r="S10">
        <v>8.5326000000000004</v>
      </c>
      <c r="T10">
        <v>2.9489999999999998</v>
      </c>
      <c r="U10">
        <v>3.7031000000000001</v>
      </c>
      <c r="V10">
        <v>1.5797000000000001</v>
      </c>
      <c r="W10">
        <v>16.145</v>
      </c>
      <c r="X10" t="s">
        <v>573</v>
      </c>
      <c r="Y10">
        <v>4.1239999999999997</v>
      </c>
      <c r="Z10" t="s">
        <v>458</v>
      </c>
      <c r="AA10">
        <v>3.7204999999999999</v>
      </c>
      <c r="AB10" t="s">
        <v>275</v>
      </c>
      <c r="AC10">
        <v>1.3664000000000001</v>
      </c>
      <c r="AD10">
        <v>27.9252</v>
      </c>
      <c r="AE10">
        <v>263.72050000000002</v>
      </c>
      <c r="AF10">
        <v>8</v>
      </c>
      <c r="AG10">
        <v>145</v>
      </c>
    </row>
    <row r="51" spans="1:33" hidden="1" outlineLevel="1">
      <c r="A51" t="str">
        <f>C2</f>
        <v>Aintree</v>
      </c>
      <c r="B51">
        <f>B2</f>
        <v>0.625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Voix Deau (FR)</v>
      </c>
      <c r="L52" t="str">
        <f t="shared" si="0"/>
        <v>Theo (IRE)</v>
      </c>
      <c r="M52" t="str">
        <f t="shared" si="0"/>
        <v>Voix Deau (FR)</v>
      </c>
      <c r="N52" t="str">
        <f t="shared" ref="N52:N91" si="1">INDEX($A$2:$A$20,(MATCH(LARGE(W$2:W$20,$J52),W$2:W$20,0)))</f>
        <v>Voix Deau (FR)</v>
      </c>
      <c r="O52" t="str">
        <f t="shared" ref="O52:O91" si="2">INDEX($A$2:$A$20,(MATCH(LARGE(AA$2:AA$20,$J52),AA$2:AA$20,0)))</f>
        <v>Theo (IRE)</v>
      </c>
      <c r="P52" t="str">
        <f t="shared" ref="P52:P91" si="3">INDEX($A$2:$A$20,(MATCH(LARGE(Y$2:Y$20,$J52),Y$2:Y$20,0)))</f>
        <v>Flying Angel (IRE)</v>
      </c>
      <c r="Q52" t="str">
        <f t="shared" ref="Q52:Q91" si="4">INDEX($A$2:$A$20,(MATCH(LARGE(Y$2:Y$20,$J52),Y$2:Y$20,0)))</f>
        <v>Flying Angel (IRE)</v>
      </c>
      <c r="R52" t="str">
        <f t="shared" ref="R52:R91" si="5">INDEX($A$2:$A$20,(MATCH(LARGE(AD$2:AD$20,$J52),AD$2:AD$20,0)))</f>
        <v>Javert (IRE)</v>
      </c>
      <c r="S52" t="str">
        <f t="shared" ref="S52:S80" si="6">A2</f>
        <v>Theo (IRE)</v>
      </c>
      <c r="V52">
        <f t="shared" ref="V52:V80" si="7">SUM(Y52:AF52)</f>
        <v>49</v>
      </c>
      <c r="W52">
        <f t="shared" ref="W52:W80" si="8">V52-AG2</f>
        <v>-92</v>
      </c>
      <c r="X52">
        <f t="shared" ref="X52:X60" si="9">IF(ISNA(W52),"",W52)</f>
        <v>-92</v>
      </c>
      <c r="Y52">
        <f t="shared" ref="Y52:AA80" si="10">(($H$63+1)-(RANK(M2,M$2:M$30)))</f>
        <v>8</v>
      </c>
      <c r="Z52">
        <f t="shared" si="10"/>
        <v>9</v>
      </c>
      <c r="AA52">
        <f t="shared" si="10"/>
        <v>4</v>
      </c>
      <c r="AB52">
        <f t="shared" ref="AB52:AB80" si="11">(($H$63+1)-(RANK(W2,W$2:W$30)))</f>
        <v>1</v>
      </c>
      <c r="AC52">
        <f t="shared" ref="AC52:AC80" si="12">(($H$63+1)-(RANK(Y2,Y$2:Y$30)))</f>
        <v>4</v>
      </c>
      <c r="AD52">
        <f t="shared" ref="AD52:AD80" si="13">(($H$63+1)-(RANK(AA2,AA$2:AA$30)))</f>
        <v>9</v>
      </c>
      <c r="AE52">
        <f t="shared" ref="AE52:AF80" si="14">(($H$63+1)-(RANK(AC2,AC$2:AC$30)))</f>
        <v>6</v>
      </c>
      <c r="AF52">
        <f t="shared" si="14"/>
        <v>8</v>
      </c>
      <c r="AG52" t="str">
        <f>INDEX(S52:S92, MATCH(LARGE(X52:X92, 1),X52:X92, 0))</f>
        <v>Theo (IRE)</v>
      </c>
    </row>
    <row r="53" spans="1:33" hidden="1" outlineLevel="1">
      <c r="A53" t="s">
        <v>43</v>
      </c>
      <c r="B53" t="str">
        <f>A2</f>
        <v>Theo (IRE)</v>
      </c>
      <c r="C53">
        <f>AE2</f>
        <v>342.6395</v>
      </c>
      <c r="D53">
        <f>AG2</f>
        <v>141</v>
      </c>
      <c r="E53">
        <f>C53-D53</f>
        <v>201.6395</v>
      </c>
      <c r="F53">
        <f>SUMIF(B53:B61, B53, G53:G61)</f>
        <v>0.16693364422939613</v>
      </c>
      <c r="G53">
        <f>(1/C53)*(C53-C54)</f>
        <v>2.4083329563579149E-2</v>
      </c>
      <c r="H53">
        <f>AF2</f>
        <v>12</v>
      </c>
      <c r="J53">
        <v>2</v>
      </c>
      <c r="K53" t="str">
        <f t="shared" si="0"/>
        <v>Theo (IRE)</v>
      </c>
      <c r="L53" t="str">
        <f t="shared" si="0"/>
        <v>Cloudy Dream (IRE)</v>
      </c>
      <c r="M53" t="str">
        <f t="shared" si="0"/>
        <v>Templehills (IRE)</v>
      </c>
      <c r="N53" t="str">
        <f t="shared" si="1"/>
        <v>Frodon (FR)</v>
      </c>
      <c r="O53" t="str">
        <f t="shared" si="2"/>
        <v>Frodon (FR)</v>
      </c>
      <c r="P53" t="str">
        <f t="shared" si="3"/>
        <v>Value At Risk</v>
      </c>
      <c r="Q53" t="str">
        <f t="shared" si="4"/>
        <v>Value At Risk</v>
      </c>
      <c r="R53" t="str">
        <f t="shared" si="5"/>
        <v>Theo (IRE)</v>
      </c>
      <c r="S53" t="str">
        <f t="shared" si="6"/>
        <v>Templehills (IRE)</v>
      </c>
      <c r="V53">
        <f t="shared" si="7"/>
        <v>46</v>
      </c>
      <c r="W53">
        <f t="shared" si="8"/>
        <v>-98</v>
      </c>
      <c r="X53">
        <f t="shared" si="9"/>
        <v>-98</v>
      </c>
      <c r="Y53">
        <f t="shared" si="10"/>
        <v>6</v>
      </c>
      <c r="Z53">
        <f t="shared" si="10"/>
        <v>6</v>
      </c>
      <c r="AA53">
        <f t="shared" si="10"/>
        <v>8</v>
      </c>
      <c r="AB53">
        <f t="shared" si="11"/>
        <v>5</v>
      </c>
      <c r="AC53">
        <f t="shared" si="12"/>
        <v>7</v>
      </c>
      <c r="AD53">
        <f t="shared" si="13"/>
        <v>7</v>
      </c>
      <c r="AE53">
        <f t="shared" si="14"/>
        <v>2</v>
      </c>
      <c r="AF53">
        <f t="shared" si="14"/>
        <v>5</v>
      </c>
    </row>
    <row r="54" spans="1:33" hidden="1" outlineLevel="1">
      <c r="A54" t="s">
        <v>44</v>
      </c>
      <c r="B54" t="str">
        <f>A3</f>
        <v>Templehills (IRE)</v>
      </c>
      <c r="C54">
        <f>AE3</f>
        <v>334.38760000000002</v>
      </c>
      <c r="D54">
        <f>AG3</f>
        <v>144</v>
      </c>
      <c r="E54">
        <f t="shared" ref="E54:E55" si="15">C54-D54</f>
        <v>190.38760000000002</v>
      </c>
      <c r="F54">
        <f ca="1">SUMIF(B53:B64, B54, G53:G61)</f>
        <v>0</v>
      </c>
      <c r="H54">
        <f>AF3</f>
        <v>16</v>
      </c>
      <c r="J54">
        <v>3</v>
      </c>
      <c r="K54" t="str">
        <f t="shared" si="0"/>
        <v>Javert (IRE)</v>
      </c>
      <c r="L54" t="str">
        <f t="shared" si="0"/>
        <v>Ramses De Teillee (FR)</v>
      </c>
      <c r="M54" t="str">
        <f t="shared" si="0"/>
        <v>Frodon (FR)</v>
      </c>
      <c r="N54" t="str">
        <f t="shared" si="1"/>
        <v>Javert (IRE)</v>
      </c>
      <c r="O54" t="str">
        <f t="shared" si="2"/>
        <v>Templehills (IRE)</v>
      </c>
      <c r="P54" t="str">
        <f t="shared" si="3"/>
        <v>Templehills (IRE)</v>
      </c>
      <c r="Q54" t="str">
        <f t="shared" si="4"/>
        <v>Templehills (IRE)</v>
      </c>
      <c r="R54" t="str">
        <f t="shared" si="5"/>
        <v>Cloudy Dream (IRE)</v>
      </c>
      <c r="S54" t="str">
        <f t="shared" si="6"/>
        <v>Javert (IRE)</v>
      </c>
      <c r="V54">
        <f t="shared" si="7"/>
        <v>42</v>
      </c>
      <c r="W54">
        <f t="shared" si="8"/>
        <v>-107</v>
      </c>
      <c r="X54">
        <f t="shared" si="9"/>
        <v>-107</v>
      </c>
      <c r="Y54">
        <f t="shared" si="10"/>
        <v>7</v>
      </c>
      <c r="Z54">
        <f t="shared" si="10"/>
        <v>5</v>
      </c>
      <c r="AA54">
        <f t="shared" si="10"/>
        <v>2</v>
      </c>
      <c r="AB54">
        <f t="shared" si="11"/>
        <v>7</v>
      </c>
      <c r="AC54">
        <f t="shared" si="12"/>
        <v>3</v>
      </c>
      <c r="AD54">
        <f t="shared" si="13"/>
        <v>4</v>
      </c>
      <c r="AE54">
        <f t="shared" si="14"/>
        <v>5</v>
      </c>
      <c r="AF54">
        <f t="shared" si="14"/>
        <v>9</v>
      </c>
    </row>
    <row r="55" spans="1:33" hidden="1" outlineLevel="1">
      <c r="A55" t="s">
        <v>45</v>
      </c>
      <c r="B55" t="str">
        <f>A4</f>
        <v>Javert (IRE)</v>
      </c>
      <c r="C55">
        <f>AE4</f>
        <v>328.5444</v>
      </c>
      <c r="D55">
        <f>AG4</f>
        <v>149</v>
      </c>
      <c r="E55">
        <f t="shared" si="15"/>
        <v>179.5444</v>
      </c>
      <c r="F55">
        <f ca="1">SUMIF(B53:B64, B55, G53:G61)</f>
        <v>0.24083408215852095</v>
      </c>
      <c r="H55">
        <f>AF4</f>
        <v>5.5</v>
      </c>
      <c r="J55">
        <v>4</v>
      </c>
      <c r="K55" t="str">
        <f t="shared" si="0"/>
        <v>Templehills (IRE)</v>
      </c>
      <c r="L55" t="str">
        <f t="shared" si="0"/>
        <v>Templehills (IRE)</v>
      </c>
      <c r="M55" t="str">
        <f t="shared" si="0"/>
        <v>Cloudy Dream (IRE)</v>
      </c>
      <c r="N55" t="str">
        <f t="shared" si="1"/>
        <v>Ramses De Teillee (FR)</v>
      </c>
      <c r="O55" t="str">
        <f t="shared" si="2"/>
        <v>Flying Angel (IRE)</v>
      </c>
      <c r="P55" t="str">
        <f t="shared" si="3"/>
        <v>Frodon (FR)</v>
      </c>
      <c r="Q55" t="str">
        <f t="shared" si="4"/>
        <v>Frodon (FR)</v>
      </c>
      <c r="R55" t="str">
        <f t="shared" si="5"/>
        <v>Frodon (FR)</v>
      </c>
      <c r="S55" t="str">
        <f t="shared" si="6"/>
        <v>Cloudy Dream (IRE)</v>
      </c>
      <c r="V55">
        <f t="shared" si="7"/>
        <v>34</v>
      </c>
      <c r="W55">
        <f t="shared" si="8"/>
        <v>-123</v>
      </c>
      <c r="X55">
        <f t="shared" si="9"/>
        <v>-123</v>
      </c>
      <c r="Y55">
        <f t="shared" si="10"/>
        <v>2</v>
      </c>
      <c r="Z55">
        <f t="shared" si="10"/>
        <v>8</v>
      </c>
      <c r="AA55">
        <f t="shared" si="10"/>
        <v>6</v>
      </c>
      <c r="AB55">
        <f t="shared" si="11"/>
        <v>4</v>
      </c>
      <c r="AC55">
        <f t="shared" si="12"/>
        <v>5</v>
      </c>
      <c r="AD55">
        <f t="shared" si="13"/>
        <v>1</v>
      </c>
      <c r="AE55">
        <f t="shared" si="14"/>
        <v>1</v>
      </c>
      <c r="AF55">
        <f t="shared" si="14"/>
        <v>7</v>
      </c>
    </row>
    <row r="56" spans="1:33" hidden="1" outlineLevel="1">
      <c r="A56" t="s">
        <v>46</v>
      </c>
      <c r="B56" t="str">
        <f>INDEX(A$2:A$20,MATCH(C56,M$2:M$20,0))</f>
        <v>Voix Deau (FR)</v>
      </c>
      <c r="C56">
        <f>LARGE(M$2:M$20, D56)</f>
        <v>131.381</v>
      </c>
      <c r="D56">
        <v>1</v>
      </c>
      <c r="E56">
        <f>LARGE(M$2:M$20, F56)</f>
        <v>130.21700000000001</v>
      </c>
      <c r="F56">
        <v>2</v>
      </c>
      <c r="G56">
        <f t="shared" ref="G56:G61" si="16">IF(C56&gt;0, (1/C56)*(C56-E56), 0.1)</f>
        <v>8.8597285756691398E-3</v>
      </c>
      <c r="H56">
        <f t="shared" ref="H56:H61" si="17">INDEX(AF$2:AF$20,MATCH(B56,A$2:A$20,0))</f>
        <v>10</v>
      </c>
      <c r="J56">
        <v>5</v>
      </c>
      <c r="K56" t="str">
        <f t="shared" si="0"/>
        <v>Value At Risk</v>
      </c>
      <c r="L56" t="str">
        <f t="shared" si="0"/>
        <v>Javert (IRE)</v>
      </c>
      <c r="M56" t="str">
        <f t="shared" si="0"/>
        <v>Flying Angel (IRE)</v>
      </c>
      <c r="N56" t="str">
        <f t="shared" si="1"/>
        <v>Templehills (IRE)</v>
      </c>
      <c r="O56" t="str">
        <f t="shared" si="2"/>
        <v>Value At Risk</v>
      </c>
      <c r="P56" t="str">
        <f t="shared" si="3"/>
        <v>Cloudy Dream (IRE)</v>
      </c>
      <c r="Q56" t="str">
        <f t="shared" si="4"/>
        <v>Cloudy Dream (IRE)</v>
      </c>
      <c r="R56" t="str">
        <f t="shared" si="5"/>
        <v>Templehills (IRE)</v>
      </c>
      <c r="S56" t="str">
        <f t="shared" si="6"/>
        <v>Voix Deau (FR)</v>
      </c>
      <c r="V56">
        <f t="shared" si="7"/>
        <v>42</v>
      </c>
      <c r="W56">
        <f t="shared" si="8"/>
        <v>-105</v>
      </c>
      <c r="X56">
        <f t="shared" si="9"/>
        <v>-105</v>
      </c>
      <c r="Y56">
        <f t="shared" si="10"/>
        <v>9</v>
      </c>
      <c r="Z56">
        <f t="shared" si="10"/>
        <v>2</v>
      </c>
      <c r="AA56">
        <f t="shared" si="10"/>
        <v>9</v>
      </c>
      <c r="AB56">
        <f t="shared" si="11"/>
        <v>9</v>
      </c>
      <c r="AC56">
        <f t="shared" si="12"/>
        <v>1</v>
      </c>
      <c r="AD56">
        <f t="shared" si="13"/>
        <v>3</v>
      </c>
      <c r="AE56">
        <f t="shared" si="14"/>
        <v>7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Voix Deau (FR)</v>
      </c>
      <c r="C57">
        <f>LARGE(W$2:W$20, D57)</f>
        <v>22.526399999999999</v>
      </c>
      <c r="D57">
        <v>1</v>
      </c>
      <c r="E57">
        <f>LARGE(W$2:W$20, F57)</f>
        <v>21.4636</v>
      </c>
      <c r="F57">
        <v>2</v>
      </c>
      <c r="G57">
        <f t="shared" si="16"/>
        <v>4.7180197457205739E-2</v>
      </c>
      <c r="H57">
        <f t="shared" si="17"/>
        <v>10</v>
      </c>
      <c r="J57">
        <v>6</v>
      </c>
      <c r="K57" t="str">
        <f t="shared" si="0"/>
        <v>Ramses De Teillee (FR)</v>
      </c>
      <c r="L57" t="str">
        <f t="shared" si="0"/>
        <v>Frodon (FR)</v>
      </c>
      <c r="M57" t="str">
        <f t="shared" si="0"/>
        <v>Theo (IRE)</v>
      </c>
      <c r="N57" t="str">
        <f t="shared" si="1"/>
        <v>Cloudy Dream (IRE)</v>
      </c>
      <c r="O57" t="str">
        <f t="shared" si="2"/>
        <v>Javert (IRE)</v>
      </c>
      <c r="P57" t="str">
        <f t="shared" si="3"/>
        <v>Theo (IRE)</v>
      </c>
      <c r="Q57" t="str">
        <f t="shared" si="4"/>
        <v>Theo (IRE)</v>
      </c>
      <c r="R57" t="str">
        <f t="shared" si="5"/>
        <v>Value At Risk</v>
      </c>
      <c r="S57" t="str">
        <f t="shared" si="6"/>
        <v>Frodon (FR)</v>
      </c>
      <c r="V57">
        <f t="shared" si="7"/>
        <v>49</v>
      </c>
      <c r="W57">
        <f t="shared" si="8"/>
        <v>-109</v>
      </c>
      <c r="X57">
        <f t="shared" si="9"/>
        <v>-109</v>
      </c>
      <c r="Y57">
        <f t="shared" si="10"/>
        <v>1</v>
      </c>
      <c r="Z57">
        <f t="shared" si="10"/>
        <v>4</v>
      </c>
      <c r="AA57">
        <f t="shared" si="10"/>
        <v>7</v>
      </c>
      <c r="AB57">
        <f t="shared" si="11"/>
        <v>8</v>
      </c>
      <c r="AC57">
        <f t="shared" si="12"/>
        <v>6</v>
      </c>
      <c r="AD57">
        <f t="shared" si="13"/>
        <v>8</v>
      </c>
      <c r="AE57">
        <f t="shared" si="14"/>
        <v>9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Theo (IRE)</v>
      </c>
      <c r="C58">
        <f>LARGE(AA$2:AA$20, D58)</f>
        <v>6.2765000000000004</v>
      </c>
      <c r="D58">
        <v>1</v>
      </c>
      <c r="E58">
        <f>LARGE(AA$2:AA$20, F58)</f>
        <v>5.3799000000000001</v>
      </c>
      <c r="F58">
        <v>2</v>
      </c>
      <c r="G58">
        <f t="shared" si="16"/>
        <v>0.14285031466581699</v>
      </c>
      <c r="H58">
        <f t="shared" si="17"/>
        <v>12</v>
      </c>
      <c r="J58">
        <v>7</v>
      </c>
      <c r="K58" t="str">
        <f t="shared" si="0"/>
        <v>Flying Angel (IRE)</v>
      </c>
      <c r="L58" t="str">
        <f t="shared" si="0"/>
        <v>Value At Risk</v>
      </c>
      <c r="M58" t="str">
        <f t="shared" si="0"/>
        <v>Ramses De Teillee (FR)</v>
      </c>
      <c r="N58" t="str">
        <f t="shared" si="1"/>
        <v>Flying Angel (IRE)</v>
      </c>
      <c r="O58" t="str">
        <f t="shared" si="2"/>
        <v>Voix Deau (FR)</v>
      </c>
      <c r="P58" t="str">
        <f t="shared" si="3"/>
        <v>Javert (IRE)</v>
      </c>
      <c r="Q58" t="str">
        <f t="shared" si="4"/>
        <v>Javert (IRE)</v>
      </c>
      <c r="R58" t="str">
        <f t="shared" si="5"/>
        <v>Flying Angel (IRE)</v>
      </c>
      <c r="S58" t="str">
        <f t="shared" si="6"/>
        <v>Ramses De Teillee (FR)</v>
      </c>
      <c r="V58">
        <f t="shared" si="7"/>
        <v>33</v>
      </c>
      <c r="W58">
        <f t="shared" si="8"/>
        <v>-108</v>
      </c>
      <c r="X58">
        <f t="shared" si="9"/>
        <v>-108</v>
      </c>
      <c r="Y58">
        <f t="shared" si="10"/>
        <v>4</v>
      </c>
      <c r="Z58">
        <f t="shared" si="10"/>
        <v>7</v>
      </c>
      <c r="AA58">
        <f t="shared" si="10"/>
        <v>3</v>
      </c>
      <c r="AB58">
        <f t="shared" si="11"/>
        <v>6</v>
      </c>
      <c r="AC58">
        <f t="shared" si="12"/>
        <v>2</v>
      </c>
      <c r="AD58">
        <f t="shared" si="13"/>
        <v>2</v>
      </c>
      <c r="AE58">
        <f t="shared" si="14"/>
        <v>8</v>
      </c>
      <c r="AF58">
        <f t="shared" si="14"/>
        <v>1</v>
      </c>
    </row>
    <row r="59" spans="1:33" hidden="1" outlineLevel="1">
      <c r="A59" t="s">
        <v>30</v>
      </c>
      <c r="B59" t="str">
        <f>INDEX(A$2:A$20,MATCH(C59,AC$2:AC$20,0))</f>
        <v>Frodon (FR)</v>
      </c>
      <c r="C59">
        <f>LARGE(AC$2:AC$20, D59)</f>
        <v>5.4999000000000002</v>
      </c>
      <c r="D59">
        <v>1</v>
      </c>
      <c r="E59">
        <f>LARGE(AC$2:AC$20, F59)</f>
        <v>3.0522999999999998</v>
      </c>
      <c r="F59">
        <v>2</v>
      </c>
      <c r="G59">
        <f t="shared" si="16"/>
        <v>0.4450262732049674</v>
      </c>
      <c r="H59">
        <f t="shared" si="17"/>
        <v>4</v>
      </c>
      <c r="J59">
        <v>8</v>
      </c>
      <c r="K59" t="str">
        <f t="shared" si="0"/>
        <v>Cloudy Dream (IRE)</v>
      </c>
      <c r="L59" t="str">
        <f t="shared" si="0"/>
        <v>Voix Deau (FR)</v>
      </c>
      <c r="M59" t="str">
        <f t="shared" si="0"/>
        <v>Javert (IRE)</v>
      </c>
      <c r="N59" t="str">
        <f t="shared" si="1"/>
        <v>Value At Risk</v>
      </c>
      <c r="O59" t="str">
        <f t="shared" si="2"/>
        <v>Ramses De Teillee (FR)</v>
      </c>
      <c r="P59" t="str">
        <f t="shared" si="3"/>
        <v>Ramses De Teillee (FR)</v>
      </c>
      <c r="Q59" t="str">
        <f t="shared" si="4"/>
        <v>Ramses De Teillee (FR)</v>
      </c>
      <c r="R59" t="str">
        <f t="shared" si="5"/>
        <v>Voix Deau (FR)</v>
      </c>
      <c r="S59" t="str">
        <f t="shared" si="6"/>
        <v>Value At Risk</v>
      </c>
      <c r="V59">
        <f t="shared" si="7"/>
        <v>33</v>
      </c>
      <c r="W59">
        <f t="shared" si="8"/>
        <v>-105</v>
      </c>
      <c r="X59">
        <f t="shared" si="9"/>
        <v>-105</v>
      </c>
      <c r="Y59">
        <f t="shared" si="10"/>
        <v>5</v>
      </c>
      <c r="Z59">
        <f t="shared" si="10"/>
        <v>3</v>
      </c>
      <c r="AA59">
        <f t="shared" si="10"/>
        <v>1</v>
      </c>
      <c r="AB59">
        <f t="shared" si="11"/>
        <v>2</v>
      </c>
      <c r="AC59">
        <f t="shared" si="12"/>
        <v>8</v>
      </c>
      <c r="AD59">
        <f t="shared" si="13"/>
        <v>5</v>
      </c>
      <c r="AE59">
        <f t="shared" si="14"/>
        <v>5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Flying Angel (IRE)</v>
      </c>
      <c r="C60">
        <f>LARGE(Y$2:Y$20, D60)</f>
        <v>4.1239999999999997</v>
      </c>
      <c r="D60">
        <v>1</v>
      </c>
      <c r="E60">
        <f>LARGE(Y$2:Y$20, F60)</f>
        <v>3.7728000000000002</v>
      </c>
      <c r="F60">
        <v>2</v>
      </c>
      <c r="G60">
        <f t="shared" si="16"/>
        <v>8.5160038797284079E-2</v>
      </c>
      <c r="H60">
        <f t="shared" si="17"/>
        <v>8</v>
      </c>
      <c r="J60">
        <v>9</v>
      </c>
      <c r="K60" t="str">
        <f t="shared" si="0"/>
        <v>Frodon (FR)</v>
      </c>
      <c r="L60" t="str">
        <f t="shared" si="0"/>
        <v>Flying Angel (IRE)</v>
      </c>
      <c r="M60" t="str">
        <f t="shared" si="0"/>
        <v>Value At Risk</v>
      </c>
      <c r="N60" t="str">
        <f t="shared" si="1"/>
        <v>Theo (IRE)</v>
      </c>
      <c r="O60" t="str">
        <f t="shared" si="2"/>
        <v>Cloudy Dream (IRE)</v>
      </c>
      <c r="P60" t="str">
        <f t="shared" si="3"/>
        <v>Voix Deau (FR)</v>
      </c>
      <c r="Q60" t="str">
        <f t="shared" si="4"/>
        <v>Voix Deau (FR)</v>
      </c>
      <c r="R60" t="str">
        <f t="shared" si="5"/>
        <v>Ramses De Teillee (FR)</v>
      </c>
      <c r="S60" t="str">
        <f t="shared" si="6"/>
        <v>Flying Angel (IRE)</v>
      </c>
      <c r="V60">
        <f t="shared" si="7"/>
        <v>33</v>
      </c>
      <c r="W60">
        <f t="shared" si="8"/>
        <v>-112</v>
      </c>
      <c r="X60">
        <f t="shared" si="9"/>
        <v>-112</v>
      </c>
      <c r="Y60">
        <f t="shared" si="10"/>
        <v>3</v>
      </c>
      <c r="Z60">
        <f t="shared" si="10"/>
        <v>1</v>
      </c>
      <c r="AA60">
        <f t="shared" si="10"/>
        <v>5</v>
      </c>
      <c r="AB60">
        <f t="shared" si="11"/>
        <v>3</v>
      </c>
      <c r="AC60">
        <f t="shared" si="12"/>
        <v>9</v>
      </c>
      <c r="AD60">
        <f t="shared" si="13"/>
        <v>6</v>
      </c>
      <c r="AE60">
        <f t="shared" si="14"/>
        <v>3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Javert (IRE)</v>
      </c>
      <c r="C61">
        <f>LARGE(AD$2:AD$20, D61)</f>
        <v>50.412300000000002</v>
      </c>
      <c r="D61">
        <v>1</v>
      </c>
      <c r="E61">
        <f>LARGE(AD$2:AD$20, F61)</f>
        <v>38.271299999999997</v>
      </c>
      <c r="F61">
        <v>2</v>
      </c>
      <c r="G61">
        <f t="shared" si="16"/>
        <v>0.24083408215852095</v>
      </c>
      <c r="H61">
        <f t="shared" si="17"/>
        <v>5.5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Theo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Theo (IRE)</v>
      </c>
      <c r="C63" t="str">
        <f>IF(G68="Handicap", INDEX(B53:B55,(MATCH(LARGE(D53:D55,3),D53:D55,0))))</f>
        <v>Theo (IRE)</v>
      </c>
      <c r="D63" t="str">
        <f>IF(G68="Handicap", INDEX(B53:B55,(MATCH(LARGE(E53:E55,1),E53:E55,0))))</f>
        <v>Theo (IRE)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Theo (IRE)</v>
      </c>
      <c r="C64">
        <f>INDEX(AF$2:AF$20,MATCH(B64,A$2:A$20,0))</f>
        <v>12</v>
      </c>
      <c r="D64">
        <v>1</v>
      </c>
      <c r="E64">
        <f>SUMIF(B53:B61, B64, G53:G61)</f>
        <v>0.16693364422939613</v>
      </c>
      <c r="F64">
        <v>0</v>
      </c>
      <c r="G64" t="str">
        <f>K2</f>
        <v>Monets Garden Old Roan Limited Handicap Chase (Grade 2)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Javert (IRE)</v>
      </c>
      <c r="C65">
        <f>INDEX(AF$2:AF$20,MATCH(B65,A$2:A$20,0))</f>
        <v>5.5</v>
      </c>
      <c r="D65">
        <v>1</v>
      </c>
      <c r="F65">
        <f>IF(G68="Non Handicap", F64+1, F64)</f>
        <v>0</v>
      </c>
      <c r="G65" t="str">
        <f>D2</f>
        <v xml:space="preserve">2m4f </v>
      </c>
      <c r="H65">
        <f>LARGE(G58:G60, 1)</f>
        <v>0.4450262732049674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45016</v>
      </c>
      <c r="H66">
        <f ca="1">LARGE(F53:F55, 1)</f>
        <v>0.24083408215852095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Javert (IRE)</v>
      </c>
      <c r="F67">
        <f>IF(H63&lt;11, F66+1, F66)</f>
        <v>1</v>
      </c>
      <c r="G67" t="str">
        <f>G2</f>
        <v>Good</v>
      </c>
      <c r="H67" t="str">
        <f ca="1">INDEX(B53:B55,MATCH(H66,F53:F55,0))</f>
        <v>Javert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Theo (IRE)</v>
      </c>
      <c r="B68" t="str">
        <f ca="1">IF(ISNA(A68), B56, A68)</f>
        <v>Theo (IRE)</v>
      </c>
      <c r="C68">
        <f ca="1">INDEX(AF$2:AF$20,MATCH(B68,A$2:A$20,0))</f>
        <v>12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Theo (IRE)</v>
      </c>
      <c r="C69">
        <f ca="1">INDEX(AF$2:AF$20,MATCH(B69,A$2:A$20,0))</f>
        <v>12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Theo (IRE)</v>
      </c>
      <c r="C70">
        <f ca="1">INDEX(AF$2:AF$20,MATCH(B70,A$2:A$20,0))</f>
        <v>12</v>
      </c>
      <c r="D70">
        <v>1</v>
      </c>
      <c r="E70">
        <f ca="1">SUMIF(B53:B61, B70, G53:G61)</f>
        <v>0.16693364422939613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Theo (IRE)</v>
      </c>
      <c r="C72">
        <f>C53</f>
        <v>342.6395</v>
      </c>
      <c r="D72">
        <f>(1/C72)*(C72-C73)</f>
        <v>2.4083329563579149E-2</v>
      </c>
      <c r="E72">
        <f>H53</f>
        <v>12</v>
      </c>
      <c r="F72">
        <f>(E72*10)-10</f>
        <v>110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Templehills (IRE)</v>
      </c>
      <c r="C73">
        <f t="shared" si="19"/>
        <v>334.38760000000002</v>
      </c>
      <c r="D73">
        <f>(1/C73)*(C73-C74)</f>
        <v>1.7474332182174292E-2</v>
      </c>
      <c r="E73">
        <f t="shared" ref="E73:E74" si="20">H54</f>
        <v>16</v>
      </c>
      <c r="F73">
        <f>(E73*10)-10</f>
        <v>150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Javert (IRE)</v>
      </c>
      <c r="C74">
        <f t="shared" si="19"/>
        <v>328.5444</v>
      </c>
      <c r="E74">
        <f t="shared" si="20"/>
        <v>5.5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2.5</v>
      </c>
      <c r="C77">
        <f>SMALL(AF2:AF50, 1)</f>
        <v>2.5</v>
      </c>
      <c r="D77" t="str">
        <f>IF(G77&lt;=3, "YES", "NO")</f>
        <v>YES</v>
      </c>
      <c r="E77">
        <f>IF(C77=0,SMALL(AF2:AF49,2), C77)</f>
        <v>2.5</v>
      </c>
      <c r="F77">
        <f>IF(E77=0, SMALL(AF2:AF49, 3), E77)</f>
        <v>2.5</v>
      </c>
      <c r="G77">
        <f>IF(F77=0, SMALL(AF2:AF49, 4), F77)</f>
        <v>2.5</v>
      </c>
      <c r="H77" t="str">
        <f>INDEX(A2:A50, MATCH(G77, AF2:AF50, 0))</f>
        <v>Cloudy Dream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327.59840000000003</v>
      </c>
      <c r="C78">
        <f>(B79-B78)+0.01</f>
        <v>15.051099999999972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342.6395</v>
      </c>
      <c r="C79">
        <f>C78/B79</f>
        <v>4.3926926113305592E-2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Cloudy Dream (IRE) is highly rated.</v>
      </c>
      <c r="H79" t="str">
        <f>INDEX(A2:A50, MATCH(B79, AE2:AE50, 0))</f>
        <v>Theo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19.8429</v>
      </c>
      <c r="C80">
        <f>(B81-B80)+0.01</f>
        <v>2.6934999999999985</v>
      </c>
      <c r="D80" t="str">
        <f>D2</f>
        <v xml:space="preserve">2m4f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22.526399999999999</v>
      </c>
      <c r="C81">
        <f>C80/B81</f>
        <v>0.11957081468854316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Flying Angel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Aintree</v>
      </c>
    </row>
    <row r="82" spans="1:19" hidden="1" outlineLevel="1">
      <c r="A82" t="s">
        <v>110</v>
      </c>
      <c r="B82">
        <f>INDEX(M2:M49, MATCH(H77, A2:A49, 0))</f>
        <v>87.279399999999995</v>
      </c>
      <c r="C82">
        <f>(B83-B82)+0.01</f>
        <v>44.111600000000003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131.381</v>
      </c>
      <c r="C83">
        <f>C82/B83</f>
        <v>0.33575326721519855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Flying Angel (IRE) is 33.58% ahead of the lay selection Cloudy Dream (IRE). </v>
      </c>
      <c r="H83" t="str">
        <f>INDEX(A2:A50,MATCH(B83,INDEX(M2:M50,0)))</f>
        <v>Flying Angel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1.2677</v>
      </c>
      <c r="C84">
        <f>(B85-B84)+0.01</f>
        <v>4.2422000000000004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5.4999000000000002</v>
      </c>
      <c r="C85">
        <f>C84/B85</f>
        <v>0.7713231149657267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Frodon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35.746699999999997</v>
      </c>
      <c r="C86">
        <f>(B87-B86)+0.01</f>
        <v>14.675600000000005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50.412300000000002</v>
      </c>
      <c r="C87">
        <f>C86/B87</f>
        <v>0.29111149461540148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Javert (IRE) is 29.11% ahead of Cloudy Dream (IRE). </v>
      </c>
      <c r="H87" t="str">
        <f>INDEX(A2:A50, MATCH(B87, AD2:AD50, 0))</f>
        <v>Javert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2.9988000000000001</v>
      </c>
      <c r="C88">
        <f>B89-B88</f>
        <v>1.1251999999999995</v>
      </c>
      <c r="H88" t="str">
        <f>INDEX(X2:X50, MATCH(B88, Y2:Y50, 0))</f>
        <v>Hughes, Brian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4.1239999999999997</v>
      </c>
      <c r="C89">
        <f>C88/B89</f>
        <v>0.27284190106692524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Twiston-Davies, Mr S. </v>
      </c>
      <c r="H89" t="str">
        <f>INDEX(X2:X50, MATCH(B89, Y2:Y50, 0))</f>
        <v>Twiston-Davies, Mr S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97.522499999999994</v>
      </c>
      <c r="C90">
        <f>(B91-B90)+0.01</f>
        <v>5.7900000000012712E-2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97.570400000000006</v>
      </c>
      <c r="C91">
        <f>(C90+0.01)/(B91+0.01)</f>
        <v>6.9583645896115112E-4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Theo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Cloudy Dream (IRE)</v>
      </c>
      <c r="C92" t="str">
        <f>IF(AND(D77="YES",D92&gt;=2,D83="YES",SMALL(M2:M50,1)&gt;0),H77,IF(E92&gt;=5,H77,"No Lay"))</f>
        <v>Cloudy Dream (IRE)</v>
      </c>
      <c r="D92">
        <f>COUNTIF(D79:D87, "YES")</f>
        <v>2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NEGATIVE: Cloudy Dream (IRE) is highly rated.
NEUTRAL: Speed is not a factor.
PLUS: Form horse Flying Angel (IRE) is 33.58% ahead of the lay selection Cloudy Dream (IRE). 
NEUTRAL: Stallion ratings are not a factor.
PLUS: The most suited horse, Javert (IRE) is 29.11% ahead of Cloudy Dream (IRE). 
NEGATIVE: The lay selection is on a highly rated jockey in Twiston-Davies, Mr S. 
NEGATIVE: In the horse's second last race, he performed well which should act as a warning here.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0.1905</v>
      </c>
    </row>
    <row r="96" spans="1:19" hidden="1" outlineLevel="1">
      <c r="A96" t="s">
        <v>70</v>
      </c>
      <c r="B96">
        <f>INDEX(Sheet1!H:H, MATCH($A$51, Sheet1!$A:$A,0))</f>
        <v>0.28570000000000001</v>
      </c>
      <c r="C96" t="str">
        <f>IF(AND($B$94&gt;15,B96&gt;0.25),B55)</f>
        <v>Javert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Javert (IRE)</v>
      </c>
      <c r="G96" t="str">
        <f>INDEX(F96:F101,MATCH(1,E96:E101,0))</f>
        <v>Javert (IRE)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9.5200000000000007E-2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4.7600000000000003E-2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5</v>
      </c>
      <c r="E100">
        <f t="shared" si="23"/>
        <v>2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9.5200000000000007E-2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L4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EZ1048576"/>
    </sheetView>
  </sheetViews>
  <sheetFormatPr defaultColWidth="8.85546875" defaultRowHeight="15"/>
  <cols>
    <col min="1" max="1" width="24.5703125" bestFit="1" customWidth="1"/>
    <col min="2" max="2" width="8.140625" bestFit="1" customWidth="1"/>
    <col min="3" max="3" width="10.5703125" bestFit="1" customWidth="1"/>
    <col min="4" max="4" width="8.42578125" bestFit="1" customWidth="1"/>
    <col min="5" max="5" width="7.7109375" bestFit="1" customWidth="1"/>
    <col min="6" max="6" width="14.140625" bestFit="1" customWidth="1"/>
    <col min="7" max="7" width="12.7109375" bestFit="1" customWidth="1"/>
    <col min="8" max="8" width="13.42578125" bestFit="1" customWidth="1"/>
    <col min="9" max="9" width="13.42578125" style="3" bestFit="1" customWidth="1"/>
    <col min="10" max="10" width="15" bestFit="1" customWidth="1"/>
    <col min="11" max="11" width="73.140625" bestFit="1" customWidth="1"/>
    <col min="12" max="12" width="10.140625" bestFit="1" customWidth="1"/>
    <col min="13" max="14" width="9" bestFit="1" customWidth="1"/>
    <col min="15" max="18" width="8" bestFit="1" customWidth="1"/>
    <col min="19" max="22" width="7" bestFit="1" customWidth="1"/>
    <col min="23" max="23" width="8" bestFit="1" customWidth="1"/>
    <col min="24" max="24" width="22" bestFit="1" customWidth="1"/>
    <col min="25" max="25" width="11.85546875" bestFit="1" customWidth="1"/>
    <col min="26" max="26" width="24.28515625" bestFit="1" customWidth="1"/>
    <col min="27" max="27" width="12.140625" bestFit="1" customWidth="1"/>
    <col min="28" max="28" width="23.42578125" bestFit="1" customWidth="1"/>
    <col min="29" max="29" width="12.7109375" bestFit="1" customWidth="1"/>
    <col min="30" max="30" width="8" bestFit="1" customWidth="1"/>
    <col min="31" max="31" width="9" bestFit="1" customWidth="1"/>
    <col min="32" max="32" width="15.28515625" bestFit="1" customWidth="1"/>
    <col min="33" max="33" width="6.7109375" bestFit="1" customWidth="1"/>
  </cols>
  <sheetData>
    <row r="1" spans="1:38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t="s">
        <v>68</v>
      </c>
      <c r="AI1" t="s">
        <v>227</v>
      </c>
      <c r="AJ1" t="s">
        <v>228</v>
      </c>
    </row>
    <row r="2" spans="1:38">
      <c r="A2" t="s">
        <v>873</v>
      </c>
      <c r="B2" s="1">
        <v>0.64930555555555558</v>
      </c>
      <c r="C2" t="s">
        <v>146</v>
      </c>
      <c r="D2" t="s">
        <v>552</v>
      </c>
      <c r="E2" t="s">
        <v>428</v>
      </c>
      <c r="F2">
        <v>9747</v>
      </c>
      <c r="G2" t="s">
        <v>230</v>
      </c>
      <c r="H2" t="s">
        <v>231</v>
      </c>
      <c r="I2" t="s">
        <v>5</v>
      </c>
      <c r="J2" t="s">
        <v>331</v>
      </c>
      <c r="K2" t="s">
        <v>872</v>
      </c>
      <c r="L2">
        <v>6</v>
      </c>
      <c r="M2">
        <v>123</v>
      </c>
      <c r="N2">
        <v>64.164599999999993</v>
      </c>
      <c r="O2">
        <v>39.525100000000002</v>
      </c>
      <c r="P2">
        <v>14.6921</v>
      </c>
      <c r="Q2">
        <v>5.2506000000000004</v>
      </c>
      <c r="R2">
        <v>3.2439</v>
      </c>
      <c r="S2">
        <v>1.6339999999999999</v>
      </c>
      <c r="T2">
        <v>0</v>
      </c>
      <c r="U2">
        <v>0</v>
      </c>
      <c r="V2">
        <v>0</v>
      </c>
      <c r="W2">
        <v>5.5525000000000002</v>
      </c>
      <c r="X2" t="s">
        <v>874</v>
      </c>
      <c r="Y2">
        <v>4.7171000000000003</v>
      </c>
      <c r="Z2" t="s">
        <v>875</v>
      </c>
      <c r="AA2">
        <v>2.5143</v>
      </c>
      <c r="AB2" t="s">
        <v>459</v>
      </c>
      <c r="AC2">
        <v>1.9412</v>
      </c>
      <c r="AD2">
        <v>67.4666</v>
      </c>
      <c r="AE2" s="23">
        <v>340.39089999999999</v>
      </c>
      <c r="AF2">
        <v>5.5</v>
      </c>
      <c r="AG2">
        <v>135</v>
      </c>
      <c r="AH2">
        <v>12</v>
      </c>
      <c r="AI2">
        <v>23</v>
      </c>
      <c r="AJ2" t="s">
        <v>239</v>
      </c>
      <c r="AL2" t="e">
        <f t="shared" ref="AL2:AL65" si="0">IF(AND(#REF!&lt;&gt;#REF!,#REF!&lt;&gt;#REF!),"Bold","")</f>
        <v>#REF!</v>
      </c>
    </row>
    <row r="3" spans="1:38">
      <c r="A3" t="s">
        <v>767</v>
      </c>
      <c r="B3" s="1">
        <v>0.61805555555555558</v>
      </c>
      <c r="C3" t="s">
        <v>224</v>
      </c>
      <c r="D3" t="s">
        <v>761</v>
      </c>
      <c r="F3">
        <v>9267</v>
      </c>
      <c r="G3" t="s">
        <v>284</v>
      </c>
      <c r="H3" t="s">
        <v>231</v>
      </c>
      <c r="I3" t="s">
        <v>232</v>
      </c>
      <c r="J3" t="s">
        <v>331</v>
      </c>
      <c r="K3" t="s">
        <v>762</v>
      </c>
      <c r="L3">
        <v>4</v>
      </c>
      <c r="M3">
        <v>90.144300000000001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302</v>
      </c>
      <c r="Y3">
        <v>3.7357999999999998</v>
      </c>
      <c r="Z3" t="s">
        <v>237</v>
      </c>
      <c r="AA3">
        <v>3.3140999999999998</v>
      </c>
      <c r="AB3" t="s">
        <v>768</v>
      </c>
      <c r="AC3">
        <v>0.60609999999999997</v>
      </c>
      <c r="AD3">
        <v>53</v>
      </c>
      <c r="AE3">
        <v>287.90980000000002</v>
      </c>
      <c r="AF3">
        <v>2</v>
      </c>
      <c r="AG3">
        <v>0</v>
      </c>
      <c r="AH3">
        <v>12</v>
      </c>
      <c r="AI3">
        <v>414</v>
      </c>
      <c r="AJ3" t="s">
        <v>239</v>
      </c>
      <c r="AL3" t="e">
        <f t="shared" ref="AL3:AL66" si="1">IF(AND(#REF!&lt;&gt;#REF!,#REF!&lt;&gt;#REF!),"Bold","")</f>
        <v>#REF!</v>
      </c>
    </row>
    <row r="4" spans="1:38">
      <c r="A4" t="s">
        <v>685</v>
      </c>
      <c r="B4" s="1">
        <v>0.60069444444444442</v>
      </c>
      <c r="C4" t="s">
        <v>146</v>
      </c>
      <c r="D4" t="s">
        <v>229</v>
      </c>
      <c r="E4" t="s">
        <v>553</v>
      </c>
      <c r="F4">
        <v>17204</v>
      </c>
      <c r="G4" t="s">
        <v>230</v>
      </c>
      <c r="H4" t="s">
        <v>231</v>
      </c>
      <c r="I4" t="s">
        <v>5</v>
      </c>
      <c r="J4" t="s">
        <v>331</v>
      </c>
      <c r="K4" t="s">
        <v>681</v>
      </c>
      <c r="L4">
        <v>5</v>
      </c>
      <c r="M4">
        <v>132.63900000000001</v>
      </c>
      <c r="N4">
        <v>85.025000000000006</v>
      </c>
      <c r="O4">
        <v>40.078800000000001</v>
      </c>
      <c r="P4">
        <v>10.9841</v>
      </c>
      <c r="Q4">
        <v>4.4238999999999997</v>
      </c>
      <c r="R4">
        <v>4.9781000000000004</v>
      </c>
      <c r="S4">
        <v>1.7383</v>
      </c>
      <c r="T4">
        <v>0</v>
      </c>
      <c r="U4">
        <v>0</v>
      </c>
      <c r="V4">
        <v>0</v>
      </c>
      <c r="W4">
        <v>11.442500000000001</v>
      </c>
      <c r="X4" t="s">
        <v>345</v>
      </c>
      <c r="Y4">
        <v>4.3551000000000002</v>
      </c>
      <c r="Z4" t="s">
        <v>474</v>
      </c>
      <c r="AA4">
        <v>5.8250000000000002</v>
      </c>
      <c r="AB4" t="s">
        <v>538</v>
      </c>
      <c r="AC4">
        <v>1.7312000000000001</v>
      </c>
      <c r="AD4">
        <v>52.338200000000001</v>
      </c>
      <c r="AE4">
        <v>362.60210000000001</v>
      </c>
      <c r="AF4">
        <v>4</v>
      </c>
      <c r="AG4">
        <v>135</v>
      </c>
      <c r="AH4">
        <v>12</v>
      </c>
      <c r="AI4">
        <v>27</v>
      </c>
      <c r="AJ4" t="s">
        <v>239</v>
      </c>
      <c r="AL4" t="e">
        <f t="shared" ref="AL4:AL67" si="2">IF(AND(#REF!&lt;&gt;#REF!,#REF!&lt;&gt;#REF!),"Bold","")</f>
        <v>#REF!</v>
      </c>
    </row>
    <row r="5" spans="1:38">
      <c r="A5" t="s">
        <v>765</v>
      </c>
      <c r="B5" s="1">
        <v>0.61805555555555558</v>
      </c>
      <c r="C5" t="s">
        <v>224</v>
      </c>
      <c r="D5" t="s">
        <v>761</v>
      </c>
      <c r="F5">
        <v>9267</v>
      </c>
      <c r="G5" t="s">
        <v>284</v>
      </c>
      <c r="H5" t="s">
        <v>231</v>
      </c>
      <c r="I5" t="s">
        <v>232</v>
      </c>
      <c r="J5" t="s">
        <v>331</v>
      </c>
      <c r="K5" t="s">
        <v>762</v>
      </c>
      <c r="L5">
        <v>7</v>
      </c>
      <c r="M5">
        <v>91.534199999999998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317</v>
      </c>
      <c r="Y5">
        <v>2.1997</v>
      </c>
      <c r="Z5" t="s">
        <v>237</v>
      </c>
      <c r="AA5">
        <v>3.3140999999999998</v>
      </c>
      <c r="AB5" t="s">
        <v>766</v>
      </c>
      <c r="AC5">
        <v>0.73799999999999999</v>
      </c>
      <c r="AD5">
        <v>51.5</v>
      </c>
      <c r="AE5">
        <v>288.50940000000003</v>
      </c>
      <c r="AF5">
        <v>3</v>
      </c>
      <c r="AG5">
        <v>0</v>
      </c>
      <c r="AH5">
        <v>12</v>
      </c>
      <c r="AI5">
        <v>24</v>
      </c>
      <c r="AJ5" t="s">
        <v>239</v>
      </c>
      <c r="AL5" t="e">
        <f t="shared" ref="AL5:AL68" si="3">IF(AND(#REF!&lt;&gt;#REF!,#REF!&lt;&gt;#REF!),"Bold","")</f>
        <v>#REF!</v>
      </c>
    </row>
    <row r="6" spans="1:38">
      <c r="A6" t="s">
        <v>781</v>
      </c>
      <c r="B6" s="1">
        <v>0.625</v>
      </c>
      <c r="C6" t="s">
        <v>146</v>
      </c>
      <c r="D6" t="s">
        <v>229</v>
      </c>
      <c r="E6" t="s">
        <v>776</v>
      </c>
      <c r="F6">
        <v>45016</v>
      </c>
      <c r="G6" t="s">
        <v>230</v>
      </c>
      <c r="H6" t="s">
        <v>231</v>
      </c>
      <c r="I6" t="s">
        <v>5</v>
      </c>
      <c r="J6" t="s">
        <v>331</v>
      </c>
      <c r="K6" t="s">
        <v>777</v>
      </c>
      <c r="L6">
        <v>9</v>
      </c>
      <c r="M6">
        <v>126.488</v>
      </c>
      <c r="N6">
        <v>71.528000000000006</v>
      </c>
      <c r="O6">
        <v>21.8964</v>
      </c>
      <c r="P6">
        <v>11.8688</v>
      </c>
      <c r="Q6">
        <v>4.3040000000000003</v>
      </c>
      <c r="R6">
        <v>6.6463999999999999</v>
      </c>
      <c r="S6">
        <v>2.7105999999999999</v>
      </c>
      <c r="T6">
        <v>1.3221000000000001</v>
      </c>
      <c r="U6">
        <v>1.2211000000000001</v>
      </c>
      <c r="V6">
        <v>0</v>
      </c>
      <c r="W6">
        <v>21.454999999999998</v>
      </c>
      <c r="X6" t="s">
        <v>576</v>
      </c>
      <c r="Y6">
        <v>2.1882999999999999</v>
      </c>
      <c r="Z6" t="s">
        <v>691</v>
      </c>
      <c r="AA6">
        <v>3.1539000000000001</v>
      </c>
      <c r="AB6" t="s">
        <v>626</v>
      </c>
      <c r="AC6">
        <v>1.5650999999999999</v>
      </c>
      <c r="AD6">
        <v>50.412300000000002</v>
      </c>
      <c r="AE6">
        <v>328.5444</v>
      </c>
      <c r="AF6">
        <v>5.5</v>
      </c>
      <c r="AG6">
        <v>149</v>
      </c>
      <c r="AH6">
        <v>12</v>
      </c>
      <c r="AI6">
        <v>24</v>
      </c>
      <c r="AJ6" t="s">
        <v>239</v>
      </c>
      <c r="AL6" t="e">
        <f t="shared" ref="AL6:AL69" si="4">IF(AND(#REF!&lt;&gt;#REF!,#REF!&lt;&gt;#REF!),"Bold","")</f>
        <v>#REF!</v>
      </c>
    </row>
    <row r="7" spans="1:38">
      <c r="A7" t="s">
        <v>756</v>
      </c>
      <c r="B7" s="1">
        <v>0.61458333333333337</v>
      </c>
      <c r="C7" t="s">
        <v>213</v>
      </c>
      <c r="D7" t="s">
        <v>747</v>
      </c>
      <c r="E7" t="s">
        <v>428</v>
      </c>
      <c r="F7">
        <v>16245</v>
      </c>
      <c r="G7" t="s">
        <v>375</v>
      </c>
      <c r="H7" t="s">
        <v>231</v>
      </c>
      <c r="I7" t="s">
        <v>5</v>
      </c>
      <c r="J7" t="s">
        <v>331</v>
      </c>
      <c r="K7" t="s">
        <v>748</v>
      </c>
      <c r="L7">
        <v>7</v>
      </c>
      <c r="M7">
        <v>38.980400000000003</v>
      </c>
      <c r="N7">
        <v>66.553200000000004</v>
      </c>
      <c r="O7">
        <v>32.566000000000003</v>
      </c>
      <c r="P7">
        <v>10.6646</v>
      </c>
      <c r="Q7">
        <v>7.1952999999999996</v>
      </c>
      <c r="R7">
        <v>4.5208000000000004</v>
      </c>
      <c r="S7">
        <v>2.5272999999999999</v>
      </c>
      <c r="T7">
        <v>1.9127000000000001</v>
      </c>
      <c r="U7">
        <v>1.8148</v>
      </c>
      <c r="V7">
        <v>1.573</v>
      </c>
      <c r="W7">
        <v>0</v>
      </c>
      <c r="X7" t="s">
        <v>398</v>
      </c>
      <c r="Y7">
        <v>4.9847999999999999</v>
      </c>
      <c r="Z7" t="s">
        <v>399</v>
      </c>
      <c r="AA7">
        <v>4.0312000000000001</v>
      </c>
      <c r="AB7" t="s">
        <v>757</v>
      </c>
      <c r="AC7">
        <v>1.2189000000000001</v>
      </c>
      <c r="AD7">
        <v>44.9011</v>
      </c>
      <c r="AE7">
        <v>223.44409999999999</v>
      </c>
      <c r="AF7">
        <v>2.5</v>
      </c>
      <c r="AG7">
        <v>137</v>
      </c>
      <c r="AH7">
        <v>12</v>
      </c>
      <c r="AI7">
        <v>27</v>
      </c>
      <c r="AJ7" t="s">
        <v>239</v>
      </c>
      <c r="AL7" t="e">
        <f t="shared" ref="AL7:AL70" si="5">IF(AND(#REF!&lt;&gt;#REF!,#REF!&lt;&gt;#REF!),"Bold","")</f>
        <v>#REF!</v>
      </c>
    </row>
    <row r="8" spans="1:38">
      <c r="A8" t="s">
        <v>460</v>
      </c>
      <c r="B8" s="1">
        <v>0.55208333333333337</v>
      </c>
      <c r="C8" t="s">
        <v>146</v>
      </c>
      <c r="D8" t="s">
        <v>427</v>
      </c>
      <c r="E8" t="s">
        <v>428</v>
      </c>
      <c r="F8">
        <v>9747</v>
      </c>
      <c r="G8" t="s">
        <v>230</v>
      </c>
      <c r="H8" t="s">
        <v>231</v>
      </c>
      <c r="I8" t="s">
        <v>5</v>
      </c>
      <c r="J8" t="s">
        <v>331</v>
      </c>
      <c r="K8" t="s">
        <v>429</v>
      </c>
      <c r="L8">
        <v>6</v>
      </c>
      <c r="M8">
        <v>75.81</v>
      </c>
      <c r="N8">
        <v>50.636299999999999</v>
      </c>
      <c r="O8">
        <v>17.3217</v>
      </c>
      <c r="P8">
        <v>8.3927999999999994</v>
      </c>
      <c r="Q8">
        <v>5.0396999999999998</v>
      </c>
      <c r="R8">
        <v>3.2932999999999999</v>
      </c>
      <c r="S8">
        <v>1.3227</v>
      </c>
      <c r="T8">
        <v>0</v>
      </c>
      <c r="U8">
        <v>0</v>
      </c>
      <c r="V8">
        <v>0</v>
      </c>
      <c r="W8">
        <v>4.375</v>
      </c>
      <c r="X8" t="s">
        <v>461</v>
      </c>
      <c r="Y8">
        <v>0.56899999999999995</v>
      </c>
      <c r="Z8" t="s">
        <v>462</v>
      </c>
      <c r="AA8">
        <v>1.4377</v>
      </c>
      <c r="AB8" t="s">
        <v>463</v>
      </c>
      <c r="AC8">
        <v>1.0906</v>
      </c>
      <c r="AD8">
        <v>43.914099999999998</v>
      </c>
      <c r="AE8">
        <v>217.72819999999999</v>
      </c>
      <c r="AF8">
        <v>10</v>
      </c>
      <c r="AG8">
        <v>122</v>
      </c>
      <c r="AH8">
        <v>12</v>
      </c>
      <c r="AI8">
        <v>16</v>
      </c>
      <c r="AJ8" t="s">
        <v>239</v>
      </c>
      <c r="AL8" t="e">
        <f t="shared" ref="AL8:AL71" si="6">IF(AND(#REF!&lt;&gt;#REF!,#REF!&lt;&gt;#REF!),"Bold","")</f>
        <v>#REF!</v>
      </c>
    </row>
    <row r="9" spans="1:38">
      <c r="A9" t="s">
        <v>749</v>
      </c>
      <c r="B9" s="1">
        <v>0.61458333333333337</v>
      </c>
      <c r="C9" t="s">
        <v>213</v>
      </c>
      <c r="D9" t="s">
        <v>747</v>
      </c>
      <c r="E9" t="s">
        <v>428</v>
      </c>
      <c r="F9">
        <v>16245</v>
      </c>
      <c r="G9" t="s">
        <v>375</v>
      </c>
      <c r="H9" t="s">
        <v>231</v>
      </c>
      <c r="I9" t="s">
        <v>5</v>
      </c>
      <c r="J9" t="s">
        <v>331</v>
      </c>
      <c r="K9" t="s">
        <v>748</v>
      </c>
      <c r="L9">
        <v>7</v>
      </c>
      <c r="M9">
        <v>123.3</v>
      </c>
      <c r="N9">
        <v>79.726699999999994</v>
      </c>
      <c r="O9">
        <v>41.707999999999998</v>
      </c>
      <c r="P9">
        <v>10.9566</v>
      </c>
      <c r="Q9">
        <v>7.2363999999999997</v>
      </c>
      <c r="R9">
        <v>4.8453999999999997</v>
      </c>
      <c r="S9">
        <v>3.6715</v>
      </c>
      <c r="T9">
        <v>1.5343</v>
      </c>
      <c r="U9">
        <v>1.9296</v>
      </c>
      <c r="V9">
        <v>1.7682</v>
      </c>
      <c r="W9">
        <v>0</v>
      </c>
      <c r="X9" t="s">
        <v>750</v>
      </c>
      <c r="Y9">
        <v>0.75439999999999996</v>
      </c>
      <c r="Z9" t="s">
        <v>581</v>
      </c>
      <c r="AA9">
        <v>2.4735</v>
      </c>
      <c r="AB9" t="s">
        <v>475</v>
      </c>
      <c r="AC9">
        <v>3.2627999999999999</v>
      </c>
      <c r="AD9">
        <v>43.577100000000002</v>
      </c>
      <c r="AE9" s="23">
        <v>326.74459999999999</v>
      </c>
      <c r="AF9">
        <v>2.25</v>
      </c>
      <c r="AG9">
        <v>131</v>
      </c>
      <c r="AH9">
        <v>12</v>
      </c>
      <c r="AI9">
        <v>10</v>
      </c>
      <c r="AJ9" t="s">
        <v>239</v>
      </c>
      <c r="AL9" t="e">
        <f t="shared" ref="AL9:AL72" si="7">IF(AND(#REF!&lt;&gt;#REF!,#REF!&lt;&gt;#REF!),"Bold","")</f>
        <v>#REF!</v>
      </c>
    </row>
    <row r="10" spans="1:38">
      <c r="A10" t="s">
        <v>517</v>
      </c>
      <c r="B10" s="1">
        <v>0.56597222222222221</v>
      </c>
      <c r="C10" t="s">
        <v>213</v>
      </c>
      <c r="D10" t="s">
        <v>374</v>
      </c>
      <c r="E10" t="s">
        <v>330</v>
      </c>
      <c r="F10">
        <v>5198</v>
      </c>
      <c r="G10" t="s">
        <v>375</v>
      </c>
      <c r="H10" t="s">
        <v>231</v>
      </c>
      <c r="I10" t="s">
        <v>232</v>
      </c>
      <c r="J10" t="s">
        <v>331</v>
      </c>
      <c r="K10" t="s">
        <v>516</v>
      </c>
      <c r="L10">
        <v>6</v>
      </c>
      <c r="M10">
        <v>110.583</v>
      </c>
      <c r="N10">
        <v>46.365299999999998</v>
      </c>
      <c r="O10">
        <v>21.375599999999999</v>
      </c>
      <c r="P10">
        <v>7.9836</v>
      </c>
      <c r="Q10">
        <v>6.6571999999999996</v>
      </c>
      <c r="R10">
        <v>3.4853000000000001</v>
      </c>
      <c r="S10">
        <v>3.4079000000000002</v>
      </c>
      <c r="T10">
        <v>1.8053999999999999</v>
      </c>
      <c r="U10">
        <v>1.8142</v>
      </c>
      <c r="V10">
        <v>1.224</v>
      </c>
      <c r="W10">
        <v>8.3550000000000004</v>
      </c>
      <c r="X10" t="s">
        <v>518</v>
      </c>
      <c r="Y10">
        <v>2.927</v>
      </c>
      <c r="Z10" t="s">
        <v>519</v>
      </c>
      <c r="AA10">
        <v>2.2467000000000001</v>
      </c>
      <c r="AB10" t="s">
        <v>520</v>
      </c>
      <c r="AC10">
        <v>5.7817999999999996</v>
      </c>
      <c r="AD10">
        <v>43.555300000000003</v>
      </c>
      <c r="AE10" s="23">
        <v>267.56740000000002</v>
      </c>
      <c r="AF10">
        <v>6</v>
      </c>
      <c r="AG10">
        <v>112</v>
      </c>
      <c r="AH10">
        <v>12</v>
      </c>
      <c r="AI10">
        <v>163</v>
      </c>
      <c r="AJ10" t="s">
        <v>239</v>
      </c>
      <c r="AL10" t="e">
        <f t="shared" ref="AL10:AL73" si="8">IF(AND(#REF!&lt;&gt;#REF!,#REF!&lt;&gt;#REF!),"Bold","")</f>
        <v>#REF!</v>
      </c>
    </row>
    <row r="11" spans="1:38">
      <c r="A11" t="s">
        <v>439</v>
      </c>
      <c r="B11" s="1">
        <v>0.55208333333333337</v>
      </c>
      <c r="C11" t="s">
        <v>146</v>
      </c>
      <c r="D11" t="s">
        <v>427</v>
      </c>
      <c r="E11" t="s">
        <v>428</v>
      </c>
      <c r="F11">
        <v>9747</v>
      </c>
      <c r="G11" t="s">
        <v>230</v>
      </c>
      <c r="H11" t="s">
        <v>231</v>
      </c>
      <c r="I11" t="s">
        <v>5</v>
      </c>
      <c r="J11" t="s">
        <v>331</v>
      </c>
      <c r="K11" t="s">
        <v>429</v>
      </c>
      <c r="L11">
        <v>5</v>
      </c>
      <c r="M11">
        <v>97.003</v>
      </c>
      <c r="N11">
        <v>77.564400000000006</v>
      </c>
      <c r="O11">
        <v>14.0616</v>
      </c>
      <c r="P11">
        <v>5.2952000000000004</v>
      </c>
      <c r="Q11">
        <v>4.0842999999999998</v>
      </c>
      <c r="R11">
        <v>3.5914999999999999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440</v>
      </c>
      <c r="Y11">
        <v>0.81779999999999997</v>
      </c>
      <c r="Z11" t="s">
        <v>441</v>
      </c>
      <c r="AA11">
        <v>2.2319</v>
      </c>
      <c r="AB11" t="s">
        <v>307</v>
      </c>
      <c r="AC11">
        <v>1.9448000000000001</v>
      </c>
      <c r="AD11">
        <v>43.098999999999997</v>
      </c>
      <c r="AE11">
        <v>258.09710000000001</v>
      </c>
      <c r="AF11">
        <v>4.5</v>
      </c>
      <c r="AG11">
        <v>125</v>
      </c>
      <c r="AH11">
        <v>12</v>
      </c>
      <c r="AI11">
        <v>58</v>
      </c>
      <c r="AJ11" t="s">
        <v>239</v>
      </c>
      <c r="AL11" t="e">
        <f t="shared" ref="AL11:AL74" si="9">IF(AND(#REF!&lt;&gt;#REF!,#REF!&lt;&gt;#REF!),"Bold","")</f>
        <v>#REF!</v>
      </c>
    </row>
    <row r="12" spans="1:38">
      <c r="A12" t="s">
        <v>525</v>
      </c>
      <c r="B12" s="1">
        <v>0.56597222222222221</v>
      </c>
      <c r="C12" t="s">
        <v>213</v>
      </c>
      <c r="D12" t="s">
        <v>374</v>
      </c>
      <c r="E12" t="s">
        <v>330</v>
      </c>
      <c r="F12">
        <v>5198</v>
      </c>
      <c r="G12" t="s">
        <v>375</v>
      </c>
      <c r="H12" t="s">
        <v>231</v>
      </c>
      <c r="I12" t="s">
        <v>232</v>
      </c>
      <c r="J12" t="s">
        <v>331</v>
      </c>
      <c r="K12" t="s">
        <v>516</v>
      </c>
      <c r="L12">
        <v>5</v>
      </c>
      <c r="M12">
        <v>48.441699999999997</v>
      </c>
      <c r="N12">
        <v>70.413399999999996</v>
      </c>
      <c r="O12">
        <v>16.4268</v>
      </c>
      <c r="P12">
        <v>4.6157000000000004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8.7220999999999993</v>
      </c>
      <c r="X12" t="s">
        <v>398</v>
      </c>
      <c r="Y12">
        <v>3.9847999999999999</v>
      </c>
      <c r="Z12" t="s">
        <v>399</v>
      </c>
      <c r="AA12">
        <v>4.0312000000000001</v>
      </c>
      <c r="AB12" t="s">
        <v>526</v>
      </c>
      <c r="AC12">
        <v>1.5379</v>
      </c>
      <c r="AD12">
        <v>43</v>
      </c>
      <c r="AE12">
        <v>217.10830000000001</v>
      </c>
      <c r="AF12">
        <v>1.1000000000000001</v>
      </c>
      <c r="AG12">
        <v>125</v>
      </c>
      <c r="AH12">
        <v>12</v>
      </c>
      <c r="AI12">
        <v>156</v>
      </c>
      <c r="AJ12" t="s">
        <v>239</v>
      </c>
      <c r="AL12" t="e">
        <f t="shared" ref="AL12:AL75" si="10">IF(AND(#REF!&lt;&gt;#REF!,#REF!&lt;&gt;#REF!),"Bold","")</f>
        <v>#REF!</v>
      </c>
    </row>
    <row r="13" spans="1:38">
      <c r="A13" t="s">
        <v>696</v>
      </c>
      <c r="B13" s="1">
        <v>0.60069444444444442</v>
      </c>
      <c r="C13" t="s">
        <v>146</v>
      </c>
      <c r="D13" t="s">
        <v>229</v>
      </c>
      <c r="E13" t="s">
        <v>553</v>
      </c>
      <c r="F13">
        <v>17204</v>
      </c>
      <c r="G13" t="s">
        <v>230</v>
      </c>
      <c r="H13" t="s">
        <v>231</v>
      </c>
      <c r="I13" t="s">
        <v>5</v>
      </c>
      <c r="J13" t="s">
        <v>331</v>
      </c>
      <c r="K13" t="s">
        <v>681</v>
      </c>
      <c r="L13">
        <v>7</v>
      </c>
      <c r="M13">
        <v>76.444299999999998</v>
      </c>
      <c r="N13">
        <v>61.028399999999998</v>
      </c>
      <c r="O13">
        <v>35.055999999999997</v>
      </c>
      <c r="P13">
        <v>8.7342999999999993</v>
      </c>
      <c r="Q13">
        <v>8.9738000000000007</v>
      </c>
      <c r="R13">
        <v>3.7219000000000002</v>
      </c>
      <c r="S13">
        <v>2.7808999999999999</v>
      </c>
      <c r="T13">
        <v>3.2604000000000002</v>
      </c>
      <c r="U13">
        <v>1.9312</v>
      </c>
      <c r="V13">
        <v>1.5283</v>
      </c>
      <c r="W13">
        <v>10.720800000000001</v>
      </c>
      <c r="X13" t="s">
        <v>355</v>
      </c>
      <c r="Y13">
        <v>2.4674</v>
      </c>
      <c r="Z13" t="s">
        <v>356</v>
      </c>
      <c r="AA13">
        <v>2.0581999999999998</v>
      </c>
      <c r="AB13" t="s">
        <v>315</v>
      </c>
      <c r="AC13">
        <v>1.9649000000000001</v>
      </c>
      <c r="AD13">
        <v>42.999499999999998</v>
      </c>
      <c r="AE13">
        <v>263.6703</v>
      </c>
      <c r="AF13">
        <v>16</v>
      </c>
      <c r="AG13">
        <v>128</v>
      </c>
      <c r="AH13">
        <v>12</v>
      </c>
      <c r="AJ13" t="s">
        <v>239</v>
      </c>
      <c r="AL13" t="e">
        <f t="shared" ref="AL13:AL76" si="11">IF(AND(#REF!&lt;&gt;#REF!,#REF!&lt;&gt;#REF!),"Bold","")</f>
        <v>#REF!</v>
      </c>
    </row>
    <row r="14" spans="1:38">
      <c r="A14" t="s">
        <v>697</v>
      </c>
      <c r="B14" s="1">
        <v>0.60069444444444442</v>
      </c>
      <c r="C14" t="s">
        <v>146</v>
      </c>
      <c r="D14" t="s">
        <v>229</v>
      </c>
      <c r="E14" t="s">
        <v>553</v>
      </c>
      <c r="F14">
        <v>17204</v>
      </c>
      <c r="G14" t="s">
        <v>230</v>
      </c>
      <c r="H14" t="s">
        <v>231</v>
      </c>
      <c r="I14" t="s">
        <v>5</v>
      </c>
      <c r="J14" t="s">
        <v>331</v>
      </c>
      <c r="K14" t="s">
        <v>681</v>
      </c>
      <c r="L14">
        <v>9</v>
      </c>
      <c r="M14">
        <v>55.8491</v>
      </c>
      <c r="N14">
        <v>71.273899999999998</v>
      </c>
      <c r="O14">
        <v>25.619499999999999</v>
      </c>
      <c r="P14">
        <v>16.140899999999998</v>
      </c>
      <c r="Q14">
        <v>4.0743999999999998</v>
      </c>
      <c r="R14">
        <v>3.0802999999999998</v>
      </c>
      <c r="S14">
        <v>4.6553000000000004</v>
      </c>
      <c r="T14">
        <v>3.3652000000000002</v>
      </c>
      <c r="U14">
        <v>1.0964</v>
      </c>
      <c r="V14">
        <v>1.2381</v>
      </c>
      <c r="W14">
        <v>14.358599999999999</v>
      </c>
      <c r="X14" t="s">
        <v>481</v>
      </c>
      <c r="Y14">
        <v>1.8056000000000001</v>
      </c>
      <c r="Z14" t="s">
        <v>482</v>
      </c>
      <c r="AA14">
        <v>3.5186999999999999</v>
      </c>
      <c r="AB14" t="s">
        <v>698</v>
      </c>
      <c r="AC14">
        <v>3.1265999999999998</v>
      </c>
      <c r="AD14">
        <v>42.555900000000001</v>
      </c>
      <c r="AE14">
        <v>251.7585</v>
      </c>
      <c r="AF14">
        <v>16</v>
      </c>
      <c r="AG14">
        <v>129</v>
      </c>
      <c r="AH14">
        <v>12</v>
      </c>
      <c r="AI14">
        <v>199</v>
      </c>
      <c r="AJ14" t="s">
        <v>239</v>
      </c>
      <c r="AL14" t="e">
        <f t="shared" ref="AL14:AL77" si="12">IF(AND(#REF!&lt;&gt;#REF!,#REF!&lt;&gt;#REF!),"Bold","")</f>
        <v>#REF!</v>
      </c>
    </row>
    <row r="15" spans="1:38">
      <c r="A15" t="s">
        <v>831</v>
      </c>
      <c r="B15" s="1">
        <v>0.64236111111111105</v>
      </c>
      <c r="C15" t="s">
        <v>224</v>
      </c>
      <c r="D15" t="s">
        <v>826</v>
      </c>
      <c r="F15">
        <v>10903</v>
      </c>
      <c r="G15" t="s">
        <v>284</v>
      </c>
      <c r="H15" t="s">
        <v>231</v>
      </c>
      <c r="I15" t="s">
        <v>5</v>
      </c>
      <c r="J15" t="s">
        <v>331</v>
      </c>
      <c r="K15" t="s">
        <v>827</v>
      </c>
      <c r="L15">
        <v>5</v>
      </c>
      <c r="M15">
        <v>106.53270000000001</v>
      </c>
      <c r="N15">
        <v>104.8527</v>
      </c>
      <c r="O15">
        <v>25.527100000000001</v>
      </c>
      <c r="P15">
        <v>10.1408</v>
      </c>
      <c r="Q15">
        <v>5.9260999999999999</v>
      </c>
      <c r="R15">
        <v>0</v>
      </c>
      <c r="S15">
        <v>0</v>
      </c>
      <c r="T15">
        <v>0</v>
      </c>
      <c r="U15">
        <v>0</v>
      </c>
      <c r="V15">
        <v>0</v>
      </c>
      <c r="W15">
        <v>24.7</v>
      </c>
      <c r="X15" t="s">
        <v>295</v>
      </c>
      <c r="Y15">
        <v>1.8628</v>
      </c>
      <c r="Z15" t="s">
        <v>296</v>
      </c>
      <c r="AA15">
        <v>3.5804999999999998</v>
      </c>
      <c r="AB15" t="s">
        <v>426</v>
      </c>
      <c r="AC15">
        <v>1.0065</v>
      </c>
      <c r="AD15">
        <v>41.15</v>
      </c>
      <c r="AE15">
        <v>343.7808</v>
      </c>
      <c r="AF15">
        <v>7</v>
      </c>
      <c r="AG15">
        <v>126</v>
      </c>
      <c r="AH15">
        <v>12</v>
      </c>
      <c r="AI15">
        <v>186</v>
      </c>
      <c r="AJ15" t="s">
        <v>239</v>
      </c>
      <c r="AL15" t="e">
        <f t="shared" ref="AL15:AL78" si="13">IF(AND(#REF!&lt;&gt;#REF!,#REF!&lt;&gt;#REF!),"Bold","")</f>
        <v>#REF!</v>
      </c>
    </row>
    <row r="16" spans="1:38">
      <c r="A16" t="s">
        <v>1003</v>
      </c>
      <c r="B16" s="1">
        <v>0.6875</v>
      </c>
      <c r="C16" t="s">
        <v>213</v>
      </c>
      <c r="D16" t="s">
        <v>812</v>
      </c>
      <c r="E16" t="s">
        <v>330</v>
      </c>
      <c r="F16">
        <v>6498</v>
      </c>
      <c r="G16" t="s">
        <v>375</v>
      </c>
      <c r="H16" t="s">
        <v>231</v>
      </c>
      <c r="I16" t="s">
        <v>5</v>
      </c>
      <c r="J16" t="s">
        <v>1001</v>
      </c>
      <c r="K16" t="s">
        <v>1002</v>
      </c>
      <c r="L16">
        <v>5</v>
      </c>
      <c r="M16">
        <v>80.358400000000003</v>
      </c>
      <c r="N16">
        <v>72.308199999999999</v>
      </c>
      <c r="O16">
        <v>19.5715</v>
      </c>
      <c r="P16">
        <v>9.7597000000000005</v>
      </c>
      <c r="Q16">
        <v>8.1869999999999994</v>
      </c>
      <c r="R16">
        <v>4.7153999999999998</v>
      </c>
      <c r="S16">
        <v>3.5817999999999999</v>
      </c>
      <c r="T16">
        <v>2.0880999999999998</v>
      </c>
      <c r="U16">
        <v>2.3525999999999998</v>
      </c>
      <c r="V16">
        <v>1.5348999999999999</v>
      </c>
      <c r="W16">
        <v>14.162100000000001</v>
      </c>
      <c r="X16" t="s">
        <v>1004</v>
      </c>
      <c r="Y16">
        <v>1.8411999999999999</v>
      </c>
      <c r="Z16" t="s">
        <v>399</v>
      </c>
      <c r="AA16">
        <v>4.5528000000000004</v>
      </c>
      <c r="AB16" t="s">
        <v>1005</v>
      </c>
      <c r="AC16">
        <v>3.5522</v>
      </c>
      <c r="AD16">
        <v>40.774500000000003</v>
      </c>
      <c r="AE16" s="23">
        <v>269.34059999999999</v>
      </c>
      <c r="AF16">
        <v>3.5</v>
      </c>
      <c r="AG16">
        <v>114</v>
      </c>
      <c r="AH16">
        <v>12</v>
      </c>
      <c r="AI16">
        <v>40</v>
      </c>
      <c r="AJ16" t="s">
        <v>239</v>
      </c>
      <c r="AL16" t="e">
        <f t="shared" ref="AL16:AL79" si="14">IF(AND(#REF!&lt;&gt;#REF!,#REF!&lt;&gt;#REF!),"Bold","")</f>
        <v>#REF!</v>
      </c>
    </row>
    <row r="17" spans="1:38">
      <c r="A17" t="s">
        <v>436</v>
      </c>
      <c r="B17" s="1">
        <v>0.55208333333333337</v>
      </c>
      <c r="C17" t="s">
        <v>146</v>
      </c>
      <c r="D17" t="s">
        <v>427</v>
      </c>
      <c r="E17" t="s">
        <v>428</v>
      </c>
      <c r="F17">
        <v>9747</v>
      </c>
      <c r="G17" t="s">
        <v>230</v>
      </c>
      <c r="H17" t="s">
        <v>231</v>
      </c>
      <c r="I17" t="s">
        <v>5</v>
      </c>
      <c r="J17" t="s">
        <v>331</v>
      </c>
      <c r="K17" t="s">
        <v>429</v>
      </c>
      <c r="L17">
        <v>9</v>
      </c>
      <c r="M17">
        <v>73.946299999999994</v>
      </c>
      <c r="N17">
        <v>88.040300000000002</v>
      </c>
      <c r="O17">
        <v>23.348500000000001</v>
      </c>
      <c r="P17">
        <v>6.8117000000000001</v>
      </c>
      <c r="Q17">
        <v>5.2096</v>
      </c>
      <c r="R17">
        <v>4.1414999999999997</v>
      </c>
      <c r="S17">
        <v>2.1398000000000001</v>
      </c>
      <c r="T17">
        <v>3.3256000000000001</v>
      </c>
      <c r="U17">
        <v>1.5419</v>
      </c>
      <c r="V17">
        <v>1.7829999999999999</v>
      </c>
      <c r="W17">
        <v>19.4971</v>
      </c>
      <c r="X17" t="s">
        <v>437</v>
      </c>
      <c r="Y17">
        <v>1.7336</v>
      </c>
      <c r="Z17" t="s">
        <v>438</v>
      </c>
      <c r="AA17">
        <v>0.90029999999999999</v>
      </c>
      <c r="AB17" t="s">
        <v>255</v>
      </c>
      <c r="AC17">
        <v>1.6712</v>
      </c>
      <c r="AD17">
        <v>38.953899999999997</v>
      </c>
      <c r="AE17">
        <v>273.0444</v>
      </c>
      <c r="AF17">
        <v>20</v>
      </c>
      <c r="AG17">
        <v>120</v>
      </c>
      <c r="AH17">
        <v>12</v>
      </c>
      <c r="AI17">
        <v>23</v>
      </c>
      <c r="AJ17" t="s">
        <v>239</v>
      </c>
      <c r="AL17" t="e">
        <f t="shared" ref="AL17:AL80" si="15">IF(AND(#REF!&lt;&gt;#REF!,#REF!&lt;&gt;#REF!),"Bold","")</f>
        <v>#REF!</v>
      </c>
    </row>
    <row r="18" spans="1:38">
      <c r="A18" t="s">
        <v>778</v>
      </c>
      <c r="B18" s="1">
        <v>0.625</v>
      </c>
      <c r="C18" t="s">
        <v>146</v>
      </c>
      <c r="D18" t="s">
        <v>229</v>
      </c>
      <c r="E18" t="s">
        <v>776</v>
      </c>
      <c r="F18">
        <v>45016</v>
      </c>
      <c r="G18" t="s">
        <v>230</v>
      </c>
      <c r="H18" t="s">
        <v>231</v>
      </c>
      <c r="I18" t="s">
        <v>5</v>
      </c>
      <c r="J18" t="s">
        <v>331</v>
      </c>
      <c r="K18" t="s">
        <v>777</v>
      </c>
      <c r="L18">
        <v>8</v>
      </c>
      <c r="M18">
        <v>130.21700000000001</v>
      </c>
      <c r="N18">
        <v>97.570400000000006</v>
      </c>
      <c r="O18">
        <v>26.076799999999999</v>
      </c>
      <c r="P18">
        <v>8.2027999999999999</v>
      </c>
      <c r="Q18">
        <v>3.6349999999999998</v>
      </c>
      <c r="R18">
        <v>6.2911999999999999</v>
      </c>
      <c r="S18">
        <v>4.4295</v>
      </c>
      <c r="T18">
        <v>3.0125000000000002</v>
      </c>
      <c r="U18">
        <v>2.1486999999999998</v>
      </c>
      <c r="V18">
        <v>2.1307</v>
      </c>
      <c r="W18">
        <v>10.24</v>
      </c>
      <c r="X18" t="s">
        <v>338</v>
      </c>
      <c r="Y18">
        <v>2.2307999999999999</v>
      </c>
      <c r="Z18" t="s">
        <v>432</v>
      </c>
      <c r="AA18">
        <v>6.2765000000000004</v>
      </c>
      <c r="AB18" t="s">
        <v>315</v>
      </c>
      <c r="AC18">
        <v>1.9064000000000001</v>
      </c>
      <c r="AD18">
        <v>38.271299999999997</v>
      </c>
      <c r="AE18" s="23">
        <v>342.6395</v>
      </c>
      <c r="AF18">
        <v>12</v>
      </c>
      <c r="AG18">
        <v>141</v>
      </c>
      <c r="AH18">
        <v>12</v>
      </c>
      <c r="AI18">
        <v>19</v>
      </c>
      <c r="AJ18" t="s">
        <v>239</v>
      </c>
      <c r="AL18" t="e">
        <f t="shared" ref="AL18:AL81" si="16">IF(AND(#REF!&lt;&gt;#REF!,#REF!&lt;&gt;#REF!),"Bold","")</f>
        <v>#REF!</v>
      </c>
    </row>
    <row r="19" spans="1:38">
      <c r="A19" t="s">
        <v>774</v>
      </c>
      <c r="B19" s="1">
        <v>0.61805555555555558</v>
      </c>
      <c r="C19" t="s">
        <v>224</v>
      </c>
      <c r="D19" t="s">
        <v>761</v>
      </c>
      <c r="F19">
        <v>9267</v>
      </c>
      <c r="G19" t="s">
        <v>284</v>
      </c>
      <c r="H19" t="s">
        <v>231</v>
      </c>
      <c r="I19" t="s">
        <v>232</v>
      </c>
      <c r="J19" t="s">
        <v>331</v>
      </c>
      <c r="K19" t="s">
        <v>762</v>
      </c>
      <c r="L19">
        <v>4</v>
      </c>
      <c r="M19">
        <v>74.841899999999995</v>
      </c>
      <c r="N19">
        <v>82.115499999999997</v>
      </c>
      <c r="O19">
        <v>15.5565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295</v>
      </c>
      <c r="Y19">
        <v>0.86280000000000001</v>
      </c>
      <c r="Z19" t="s">
        <v>296</v>
      </c>
      <c r="AA19">
        <v>1.9804999999999999</v>
      </c>
      <c r="AB19" t="s">
        <v>775</v>
      </c>
      <c r="AC19">
        <v>0.87119999999999997</v>
      </c>
      <c r="AD19">
        <v>37.3992</v>
      </c>
      <c r="AE19">
        <v>245.43510000000001</v>
      </c>
      <c r="AF19">
        <v>10</v>
      </c>
      <c r="AG19">
        <v>125</v>
      </c>
      <c r="AH19">
        <v>12</v>
      </c>
      <c r="AI19">
        <v>27</v>
      </c>
      <c r="AJ19" t="s">
        <v>239</v>
      </c>
      <c r="AL19" t="e">
        <f t="shared" ref="AL19:AL82" si="17">IF(AND(#REF!&lt;&gt;#REF!,#REF!&lt;&gt;#REF!),"Bold","")</f>
        <v>#REF!</v>
      </c>
    </row>
    <row r="20" spans="1:38">
      <c r="A20" t="s">
        <v>879</v>
      </c>
      <c r="B20" s="1">
        <v>0.64930555555555558</v>
      </c>
      <c r="C20" t="s">
        <v>146</v>
      </c>
      <c r="D20" t="s">
        <v>552</v>
      </c>
      <c r="E20" t="s">
        <v>428</v>
      </c>
      <c r="F20">
        <v>9747</v>
      </c>
      <c r="G20" t="s">
        <v>230</v>
      </c>
      <c r="H20" t="s">
        <v>231</v>
      </c>
      <c r="I20" t="s">
        <v>5</v>
      </c>
      <c r="J20" t="s">
        <v>331</v>
      </c>
      <c r="K20" t="s">
        <v>872</v>
      </c>
      <c r="L20">
        <v>6</v>
      </c>
      <c r="M20">
        <v>64.342200000000005</v>
      </c>
      <c r="N20">
        <v>81.915999999999997</v>
      </c>
      <c r="O20">
        <v>28.560600000000001</v>
      </c>
      <c r="P20">
        <v>9.1151</v>
      </c>
      <c r="Q20">
        <v>6.7748999999999997</v>
      </c>
      <c r="R20">
        <v>3.3355000000000001</v>
      </c>
      <c r="S20">
        <v>3.8965000000000001</v>
      </c>
      <c r="T20">
        <v>2.3498999999999999</v>
      </c>
      <c r="U20">
        <v>1.131</v>
      </c>
      <c r="V20">
        <v>1.3829</v>
      </c>
      <c r="W20">
        <v>0</v>
      </c>
      <c r="X20" t="s">
        <v>880</v>
      </c>
      <c r="Y20">
        <v>2.9093</v>
      </c>
      <c r="Z20" t="s">
        <v>482</v>
      </c>
      <c r="AA20">
        <v>2.7854999999999999</v>
      </c>
      <c r="AB20" t="s">
        <v>881</v>
      </c>
      <c r="AC20">
        <v>0.72809999999999997</v>
      </c>
      <c r="AD20">
        <v>36.9893</v>
      </c>
      <c r="AE20">
        <v>246.2167</v>
      </c>
      <c r="AF20">
        <v>14</v>
      </c>
      <c r="AG20">
        <v>124</v>
      </c>
      <c r="AH20">
        <v>12</v>
      </c>
      <c r="AI20">
        <v>11</v>
      </c>
      <c r="AJ20" t="s">
        <v>239</v>
      </c>
      <c r="AL20" t="e">
        <f t="shared" ref="AL20:AL83" si="18">IF(AND(#REF!&lt;&gt;#REF!,#REF!&lt;&gt;#REF!),"Bold","")</f>
        <v>#REF!</v>
      </c>
    </row>
    <row r="21" spans="1:38">
      <c r="A21" t="s">
        <v>359</v>
      </c>
      <c r="B21" s="1">
        <v>0.53472222222222221</v>
      </c>
      <c r="C21" t="s">
        <v>212</v>
      </c>
      <c r="D21" t="s">
        <v>229</v>
      </c>
      <c r="F21">
        <v>6814</v>
      </c>
      <c r="G21" t="s">
        <v>230</v>
      </c>
      <c r="H21" t="s">
        <v>231</v>
      </c>
      <c r="I21" t="s">
        <v>232</v>
      </c>
      <c r="J21" t="s">
        <v>331</v>
      </c>
      <c r="K21" t="s">
        <v>358</v>
      </c>
      <c r="L21">
        <v>6</v>
      </c>
      <c r="M21">
        <v>60.125700000000002</v>
      </c>
      <c r="N21">
        <v>46.4193</v>
      </c>
      <c r="O21">
        <v>36.140099999999997</v>
      </c>
      <c r="P21">
        <v>13.790100000000001</v>
      </c>
      <c r="Q21">
        <v>7.2892000000000001</v>
      </c>
      <c r="R21">
        <v>4.2975000000000003</v>
      </c>
      <c r="S21">
        <v>3.0011999999999999</v>
      </c>
      <c r="T21">
        <v>1.4764999999999999</v>
      </c>
      <c r="U21">
        <v>1.6297999999999999</v>
      </c>
      <c r="V21">
        <v>0</v>
      </c>
      <c r="W21">
        <v>20.413599999999999</v>
      </c>
      <c r="X21" t="s">
        <v>236</v>
      </c>
      <c r="Y21">
        <v>4.1939000000000002</v>
      </c>
      <c r="Z21" t="s">
        <v>237</v>
      </c>
      <c r="AA21">
        <v>4.4352</v>
      </c>
      <c r="AB21" t="s">
        <v>353</v>
      </c>
      <c r="AC21">
        <v>1.6809000000000001</v>
      </c>
      <c r="AD21">
        <v>36.932299999999998</v>
      </c>
      <c r="AE21" s="23">
        <v>243.53030000000001</v>
      </c>
      <c r="AF21">
        <v>1.1000000000000001</v>
      </c>
      <c r="AG21">
        <v>124</v>
      </c>
      <c r="AH21">
        <v>12</v>
      </c>
      <c r="AI21">
        <v>248</v>
      </c>
      <c r="AJ21" t="s">
        <v>239</v>
      </c>
      <c r="AL21" t="e">
        <f t="shared" ref="AL21:AL84" si="19">IF(AND(#REF!&lt;&gt;#REF!,#REF!&lt;&gt;#REF!),"Bold","")</f>
        <v>#REF!</v>
      </c>
    </row>
    <row r="22" spans="1:38">
      <c r="A22" t="s">
        <v>362</v>
      </c>
      <c r="B22" s="1">
        <v>0.53472222222222221</v>
      </c>
      <c r="C22" t="s">
        <v>212</v>
      </c>
      <c r="D22" t="s">
        <v>229</v>
      </c>
      <c r="F22">
        <v>6814</v>
      </c>
      <c r="G22" t="s">
        <v>230</v>
      </c>
      <c r="H22" t="s">
        <v>231</v>
      </c>
      <c r="I22" t="s">
        <v>232</v>
      </c>
      <c r="J22" t="s">
        <v>331</v>
      </c>
      <c r="K22" t="s">
        <v>358</v>
      </c>
      <c r="L22">
        <v>6</v>
      </c>
      <c r="M22">
        <v>47.68</v>
      </c>
      <c r="N22">
        <v>49.566699999999997</v>
      </c>
      <c r="O22">
        <v>31.769300000000001</v>
      </c>
      <c r="P22">
        <v>17.156600000000001</v>
      </c>
      <c r="Q22">
        <v>9.4832999999999998</v>
      </c>
      <c r="R22">
        <v>4.3415999999999997</v>
      </c>
      <c r="S22">
        <v>2.7926000000000002</v>
      </c>
      <c r="T22">
        <v>2.1526000000000001</v>
      </c>
      <c r="U22">
        <v>0</v>
      </c>
      <c r="V22">
        <v>0</v>
      </c>
      <c r="W22">
        <v>10.447100000000001</v>
      </c>
      <c r="X22" t="s">
        <v>363</v>
      </c>
      <c r="Y22">
        <v>2.4430999999999998</v>
      </c>
      <c r="Z22" t="s">
        <v>237</v>
      </c>
      <c r="AA22">
        <v>4.0464000000000002</v>
      </c>
      <c r="AB22" t="s">
        <v>364</v>
      </c>
      <c r="AC22">
        <v>2.2248000000000001</v>
      </c>
      <c r="AD22">
        <v>36.8108</v>
      </c>
      <c r="AE22">
        <v>224.64689999999999</v>
      </c>
      <c r="AF22">
        <v>1.2</v>
      </c>
      <c r="AG22">
        <v>128</v>
      </c>
      <c r="AH22">
        <v>12</v>
      </c>
      <c r="AI22">
        <v>157</v>
      </c>
      <c r="AJ22" t="s">
        <v>239</v>
      </c>
      <c r="AL22" t="e">
        <f t="shared" ref="AL22:AL85" si="20">IF(AND(#REF!&lt;&gt;#REF!,#REF!&lt;&gt;#REF!),"Bold","")</f>
        <v>#REF!</v>
      </c>
    </row>
    <row r="23" spans="1:38">
      <c r="A23" t="s">
        <v>948</v>
      </c>
      <c r="B23" s="1">
        <v>0.67361111111111116</v>
      </c>
      <c r="C23" t="s">
        <v>146</v>
      </c>
      <c r="D23" t="s">
        <v>943</v>
      </c>
      <c r="E23" t="s">
        <v>330</v>
      </c>
      <c r="F23">
        <v>4379</v>
      </c>
      <c r="G23" t="s">
        <v>230</v>
      </c>
      <c r="H23" t="s">
        <v>231</v>
      </c>
      <c r="I23" t="s">
        <v>232</v>
      </c>
      <c r="J23" t="s">
        <v>944</v>
      </c>
      <c r="K23" t="s">
        <v>945</v>
      </c>
      <c r="L23">
        <v>5</v>
      </c>
      <c r="M23">
        <v>73.666200000000003</v>
      </c>
      <c r="N23">
        <v>42.003500000000003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7.7792000000000003</v>
      </c>
      <c r="X23" t="s">
        <v>580</v>
      </c>
      <c r="Y23">
        <v>2.2751000000000001</v>
      </c>
      <c r="Z23" t="s">
        <v>949</v>
      </c>
      <c r="AA23">
        <v>0.2364</v>
      </c>
      <c r="AB23" t="s">
        <v>290</v>
      </c>
      <c r="AC23">
        <v>1.9368000000000001</v>
      </c>
      <c r="AD23">
        <v>36.5</v>
      </c>
      <c r="AE23">
        <v>214.92850000000001</v>
      </c>
      <c r="AF23">
        <v>6.5</v>
      </c>
      <c r="AG23">
        <v>0</v>
      </c>
      <c r="AH23">
        <v>12</v>
      </c>
      <c r="AI23">
        <v>112</v>
      </c>
      <c r="AJ23" t="s">
        <v>239</v>
      </c>
      <c r="AL23" t="e">
        <f t="shared" ref="AL23:AL86" si="21">IF(AND(#REF!&lt;&gt;#REF!,#REF!&lt;&gt;#REF!),"Bold","")</f>
        <v>#REF!</v>
      </c>
    </row>
    <row r="24" spans="1:38">
      <c r="A24" t="s">
        <v>782</v>
      </c>
      <c r="B24" s="1">
        <v>0.625</v>
      </c>
      <c r="C24" t="s">
        <v>146</v>
      </c>
      <c r="D24" t="s">
        <v>229</v>
      </c>
      <c r="E24" t="s">
        <v>776</v>
      </c>
      <c r="F24">
        <v>45016</v>
      </c>
      <c r="G24" t="s">
        <v>230</v>
      </c>
      <c r="H24" t="s">
        <v>231</v>
      </c>
      <c r="I24" t="s">
        <v>5</v>
      </c>
      <c r="J24" t="s">
        <v>331</v>
      </c>
      <c r="K24" t="s">
        <v>777</v>
      </c>
      <c r="L24">
        <v>8</v>
      </c>
      <c r="M24">
        <v>87.279399999999995</v>
      </c>
      <c r="N24">
        <v>97.522499999999994</v>
      </c>
      <c r="O24">
        <v>31.1374</v>
      </c>
      <c r="P24">
        <v>13.183</v>
      </c>
      <c r="Q24">
        <v>9.4068000000000005</v>
      </c>
      <c r="R24">
        <v>9.8173999999999992</v>
      </c>
      <c r="S24">
        <v>7.4062999999999999</v>
      </c>
      <c r="T24">
        <v>4.5298999999999996</v>
      </c>
      <c r="U24">
        <v>3.5783999999999998</v>
      </c>
      <c r="V24">
        <v>2.5712000000000002</v>
      </c>
      <c r="W24">
        <v>19.8429</v>
      </c>
      <c r="X24" t="s">
        <v>562</v>
      </c>
      <c r="Y24">
        <v>2.9988000000000001</v>
      </c>
      <c r="Z24" t="s">
        <v>783</v>
      </c>
      <c r="AA24">
        <v>1.3098000000000001</v>
      </c>
      <c r="AB24" t="s">
        <v>784</v>
      </c>
      <c r="AC24">
        <v>1.2677</v>
      </c>
      <c r="AD24">
        <v>35.746699999999997</v>
      </c>
      <c r="AE24">
        <v>327.59840000000003</v>
      </c>
      <c r="AF24">
        <v>2.5</v>
      </c>
      <c r="AG24">
        <v>157</v>
      </c>
      <c r="AH24">
        <v>12</v>
      </c>
      <c r="AI24">
        <v>110</v>
      </c>
      <c r="AJ24" t="s">
        <v>239</v>
      </c>
      <c r="AL24" t="e">
        <f t="shared" ref="AL24:AL87" si="22">IF(AND(#REF!&lt;&gt;#REF!,#REF!&lt;&gt;#REF!),"Bold","")</f>
        <v>#REF!</v>
      </c>
    </row>
    <row r="25" spans="1:38">
      <c r="A25" t="s">
        <v>433</v>
      </c>
      <c r="B25" s="1">
        <v>0.55208333333333337</v>
      </c>
      <c r="C25" t="s">
        <v>146</v>
      </c>
      <c r="D25" t="s">
        <v>427</v>
      </c>
      <c r="E25" t="s">
        <v>428</v>
      </c>
      <c r="F25">
        <v>9747</v>
      </c>
      <c r="G25" t="s">
        <v>230</v>
      </c>
      <c r="H25" t="s">
        <v>231</v>
      </c>
      <c r="I25" t="s">
        <v>5</v>
      </c>
      <c r="J25" t="s">
        <v>331</v>
      </c>
      <c r="K25" t="s">
        <v>429</v>
      </c>
      <c r="L25">
        <v>6</v>
      </c>
      <c r="M25">
        <v>77.967799999999997</v>
      </c>
      <c r="N25">
        <v>82.423199999999994</v>
      </c>
      <c r="O25">
        <v>22.008800000000001</v>
      </c>
      <c r="P25">
        <v>11.7256</v>
      </c>
      <c r="Q25">
        <v>5.6981999999999999</v>
      </c>
      <c r="R25">
        <v>4.7847999999999997</v>
      </c>
      <c r="S25">
        <v>4.4147999999999996</v>
      </c>
      <c r="T25">
        <v>2.6414</v>
      </c>
      <c r="U25">
        <v>0.83289999999999997</v>
      </c>
      <c r="V25">
        <v>1.5530999999999999</v>
      </c>
      <c r="W25">
        <v>21.1829</v>
      </c>
      <c r="X25" t="s">
        <v>434</v>
      </c>
      <c r="Y25">
        <v>1.1452</v>
      </c>
      <c r="Z25" t="s">
        <v>435</v>
      </c>
      <c r="AA25">
        <v>1.6188</v>
      </c>
      <c r="AB25" t="s">
        <v>347</v>
      </c>
      <c r="AC25">
        <v>1.8371</v>
      </c>
      <c r="AD25">
        <v>35.021599999999999</v>
      </c>
      <c r="AE25">
        <v>274.85610000000003</v>
      </c>
      <c r="AF25">
        <v>10</v>
      </c>
      <c r="AG25">
        <v>117</v>
      </c>
      <c r="AH25">
        <v>12</v>
      </c>
      <c r="AJ25" t="s">
        <v>239</v>
      </c>
      <c r="AL25" t="e">
        <f t="shared" ref="AL25:AL88" si="23">IF(AND(#REF!&lt;&gt;#REF!,#REF!&lt;&gt;#REF!),"Bold","")</f>
        <v>#REF!</v>
      </c>
    </row>
    <row r="26" spans="1:38">
      <c r="A26" t="s">
        <v>692</v>
      </c>
      <c r="B26" s="1">
        <v>0.60069444444444442</v>
      </c>
      <c r="C26" t="s">
        <v>146</v>
      </c>
      <c r="D26" t="s">
        <v>229</v>
      </c>
      <c r="E26" t="s">
        <v>553</v>
      </c>
      <c r="F26">
        <v>17204</v>
      </c>
      <c r="G26" t="s">
        <v>230</v>
      </c>
      <c r="H26" t="s">
        <v>231</v>
      </c>
      <c r="I26" t="s">
        <v>5</v>
      </c>
      <c r="J26" t="s">
        <v>331</v>
      </c>
      <c r="K26" t="s">
        <v>681</v>
      </c>
      <c r="L26">
        <v>5</v>
      </c>
      <c r="M26">
        <v>88.806799999999996</v>
      </c>
      <c r="N26">
        <v>73.847099999999998</v>
      </c>
      <c r="O26">
        <v>20.583600000000001</v>
      </c>
      <c r="P26">
        <v>11.1206</v>
      </c>
      <c r="Q26">
        <v>6.0332999999999997</v>
      </c>
      <c r="R26">
        <v>4.665</v>
      </c>
      <c r="S26">
        <v>6.1254</v>
      </c>
      <c r="T26">
        <v>2.1221000000000001</v>
      </c>
      <c r="U26">
        <v>1.5764</v>
      </c>
      <c r="V26">
        <v>1.4112</v>
      </c>
      <c r="W26">
        <v>22.847899999999999</v>
      </c>
      <c r="X26" t="s">
        <v>693</v>
      </c>
      <c r="Y26">
        <v>1.724</v>
      </c>
      <c r="Z26" t="s">
        <v>694</v>
      </c>
      <c r="AA26">
        <v>0.37980000000000003</v>
      </c>
      <c r="AB26" t="s">
        <v>695</v>
      </c>
      <c r="AC26">
        <v>1.4958</v>
      </c>
      <c r="AD26">
        <v>34.938200000000002</v>
      </c>
      <c r="AE26">
        <v>277.6773</v>
      </c>
      <c r="AF26">
        <v>25</v>
      </c>
      <c r="AG26">
        <v>132</v>
      </c>
      <c r="AH26">
        <v>7</v>
      </c>
      <c r="AI26">
        <v>197</v>
      </c>
      <c r="AJ26" t="s">
        <v>239</v>
      </c>
      <c r="AL26" t="e">
        <f t="shared" ref="AL26:AL89" si="24">IF(AND(#REF!&lt;&gt;#REF!,#REF!&lt;&gt;#REF!),"Bold","")</f>
        <v>#REF!</v>
      </c>
    </row>
    <row r="27" spans="1:38">
      <c r="A27" t="s">
        <v>699</v>
      </c>
      <c r="B27" s="1">
        <v>0.60069444444444442</v>
      </c>
      <c r="C27" t="s">
        <v>146</v>
      </c>
      <c r="D27" t="s">
        <v>229</v>
      </c>
      <c r="E27" t="s">
        <v>553</v>
      </c>
      <c r="F27">
        <v>17204</v>
      </c>
      <c r="G27" t="s">
        <v>230</v>
      </c>
      <c r="H27" t="s">
        <v>231</v>
      </c>
      <c r="I27" t="s">
        <v>5</v>
      </c>
      <c r="J27" t="s">
        <v>331</v>
      </c>
      <c r="K27" t="s">
        <v>681</v>
      </c>
      <c r="L27">
        <v>5</v>
      </c>
      <c r="M27">
        <v>87.854200000000006</v>
      </c>
      <c r="N27">
        <v>48.651299999999999</v>
      </c>
      <c r="O27">
        <v>20.162500000000001</v>
      </c>
      <c r="P27">
        <v>10.552199999999999</v>
      </c>
      <c r="Q27">
        <v>6.4086999999999996</v>
      </c>
      <c r="R27">
        <v>2.3877000000000002</v>
      </c>
      <c r="S27">
        <v>0.95099999999999996</v>
      </c>
      <c r="T27">
        <v>0</v>
      </c>
      <c r="U27">
        <v>0</v>
      </c>
      <c r="V27">
        <v>0</v>
      </c>
      <c r="W27">
        <v>20.602900000000002</v>
      </c>
      <c r="X27" t="s">
        <v>341</v>
      </c>
      <c r="Y27">
        <v>5.3845000000000001</v>
      </c>
      <c r="Z27" t="s">
        <v>342</v>
      </c>
      <c r="AA27">
        <v>3.9824000000000002</v>
      </c>
      <c r="AB27" t="s">
        <v>400</v>
      </c>
      <c r="AC27">
        <v>2.3904000000000001</v>
      </c>
      <c r="AD27">
        <v>34.914400000000001</v>
      </c>
      <c r="AE27">
        <v>249.11750000000001</v>
      </c>
      <c r="AF27">
        <v>8</v>
      </c>
      <c r="AG27">
        <v>123</v>
      </c>
      <c r="AH27">
        <v>7</v>
      </c>
      <c r="AI27">
        <v>15</v>
      </c>
      <c r="AJ27" t="s">
        <v>239</v>
      </c>
      <c r="AL27" t="e">
        <f t="shared" ref="AL27:AL90" si="25">IF(AND(#REF!&lt;&gt;#REF!,#REF!&lt;&gt;#REF!),"Bold","")</f>
        <v>#REF!</v>
      </c>
    </row>
    <row r="28" spans="1:38">
      <c r="A28" t="s">
        <v>787</v>
      </c>
      <c r="B28" s="1">
        <v>0.625</v>
      </c>
      <c r="C28" t="s">
        <v>146</v>
      </c>
      <c r="D28" t="s">
        <v>229</v>
      </c>
      <c r="E28" t="s">
        <v>776</v>
      </c>
      <c r="F28">
        <v>45016</v>
      </c>
      <c r="G28" t="s">
        <v>230</v>
      </c>
      <c r="H28" t="s">
        <v>231</v>
      </c>
      <c r="I28" t="s">
        <v>5</v>
      </c>
      <c r="J28" t="s">
        <v>331</v>
      </c>
      <c r="K28" t="s">
        <v>777</v>
      </c>
      <c r="L28">
        <v>6</v>
      </c>
      <c r="M28">
        <v>85.210800000000006</v>
      </c>
      <c r="N28">
        <v>69.672600000000003</v>
      </c>
      <c r="O28">
        <v>42.367899999999999</v>
      </c>
      <c r="P28">
        <v>16.917000000000002</v>
      </c>
      <c r="Q28">
        <v>9.1851000000000003</v>
      </c>
      <c r="R28">
        <v>8.1351999999999993</v>
      </c>
      <c r="S28">
        <v>3.9375</v>
      </c>
      <c r="T28">
        <v>2.093</v>
      </c>
      <c r="U28">
        <v>1.9944999999999999</v>
      </c>
      <c r="V28">
        <v>3.6717</v>
      </c>
      <c r="W28">
        <v>21.4636</v>
      </c>
      <c r="X28" t="s">
        <v>788</v>
      </c>
      <c r="Y28">
        <v>3.3580999999999999</v>
      </c>
      <c r="Z28" t="s">
        <v>399</v>
      </c>
      <c r="AA28">
        <v>5.3799000000000001</v>
      </c>
      <c r="AB28" t="s">
        <v>789</v>
      </c>
      <c r="AC28">
        <v>5.4999000000000002</v>
      </c>
      <c r="AD28">
        <v>34.719299999999997</v>
      </c>
      <c r="AE28">
        <v>313.60590000000002</v>
      </c>
      <c r="AF28">
        <v>4</v>
      </c>
      <c r="AG28">
        <v>158</v>
      </c>
      <c r="AH28">
        <v>7</v>
      </c>
      <c r="AI28">
        <v>190</v>
      </c>
      <c r="AJ28" t="s">
        <v>239</v>
      </c>
      <c r="AL28" t="e">
        <f t="shared" ref="AL28:AL91" si="26">IF(AND(#REF!&lt;&gt;#REF!,#REF!&lt;&gt;#REF!),"Bold","")</f>
        <v>#REF!</v>
      </c>
    </row>
    <row r="29" spans="1:38">
      <c r="A29" t="s">
        <v>682</v>
      </c>
      <c r="B29" s="1">
        <v>0.60069444444444442</v>
      </c>
      <c r="C29" t="s">
        <v>146</v>
      </c>
      <c r="D29" t="s">
        <v>229</v>
      </c>
      <c r="E29" t="s">
        <v>553</v>
      </c>
      <c r="F29">
        <v>17204</v>
      </c>
      <c r="G29" t="s">
        <v>230</v>
      </c>
      <c r="H29" t="s">
        <v>231</v>
      </c>
      <c r="I29" t="s">
        <v>5</v>
      </c>
      <c r="J29" t="s">
        <v>331</v>
      </c>
      <c r="K29" t="s">
        <v>681</v>
      </c>
      <c r="L29">
        <v>7</v>
      </c>
      <c r="M29">
        <v>132.4</v>
      </c>
      <c r="N29">
        <v>107.2</v>
      </c>
      <c r="O29">
        <v>51.360399999999998</v>
      </c>
      <c r="P29">
        <v>14.433199999999999</v>
      </c>
      <c r="Q29">
        <v>9.6036999999999999</v>
      </c>
      <c r="R29">
        <v>4.3914</v>
      </c>
      <c r="S29">
        <v>3.1901000000000002</v>
      </c>
      <c r="T29">
        <v>3.9569999999999999</v>
      </c>
      <c r="U29">
        <v>2.7461000000000002</v>
      </c>
      <c r="V29">
        <v>2.1894999999999998</v>
      </c>
      <c r="W29">
        <v>21.652899999999999</v>
      </c>
      <c r="X29" t="s">
        <v>683</v>
      </c>
      <c r="Y29">
        <v>1.4263999999999999</v>
      </c>
      <c r="Z29" t="s">
        <v>482</v>
      </c>
      <c r="AA29">
        <v>3.7686999999999999</v>
      </c>
      <c r="AB29" t="s">
        <v>684</v>
      </c>
      <c r="AC29">
        <v>1.6369</v>
      </c>
      <c r="AD29">
        <v>34.017299999999999</v>
      </c>
      <c r="AE29" s="23">
        <v>393.97359999999998</v>
      </c>
      <c r="AF29">
        <v>3.33</v>
      </c>
      <c r="AG29">
        <v>133</v>
      </c>
      <c r="AH29">
        <v>7</v>
      </c>
      <c r="AI29">
        <v>22</v>
      </c>
      <c r="AJ29" t="s">
        <v>239</v>
      </c>
      <c r="AL29" t="e">
        <f t="shared" ref="AL29:AL92" si="27">IF(AND(#REF!&lt;&gt;#REF!,#REF!&lt;&gt;#REF!),"Bold","")</f>
        <v>#REF!</v>
      </c>
    </row>
    <row r="30" spans="1:38">
      <c r="A30" t="s">
        <v>445</v>
      </c>
      <c r="B30" s="1">
        <v>0.55208333333333337</v>
      </c>
      <c r="C30" t="s">
        <v>146</v>
      </c>
      <c r="D30" t="s">
        <v>427</v>
      </c>
      <c r="E30" t="s">
        <v>428</v>
      </c>
      <c r="F30">
        <v>9747</v>
      </c>
      <c r="G30" t="s">
        <v>230</v>
      </c>
      <c r="H30" t="s">
        <v>231</v>
      </c>
      <c r="I30" t="s">
        <v>5</v>
      </c>
      <c r="J30" t="s">
        <v>331</v>
      </c>
      <c r="K30" t="s">
        <v>429</v>
      </c>
      <c r="L30">
        <v>6</v>
      </c>
      <c r="M30">
        <v>92.894400000000005</v>
      </c>
      <c r="N30">
        <v>62.6554</v>
      </c>
      <c r="O30">
        <v>26.853300000000001</v>
      </c>
      <c r="P30">
        <v>12.521599999999999</v>
      </c>
      <c r="Q30">
        <v>5.6199000000000003</v>
      </c>
      <c r="R30">
        <v>2.7664</v>
      </c>
      <c r="S30">
        <v>3.5061</v>
      </c>
      <c r="T30">
        <v>2.1478000000000002</v>
      </c>
      <c r="U30">
        <v>0.9577</v>
      </c>
      <c r="V30">
        <v>0.82289999999999996</v>
      </c>
      <c r="W30">
        <v>0</v>
      </c>
      <c r="X30" t="s">
        <v>446</v>
      </c>
      <c r="Y30">
        <v>1.4991000000000001</v>
      </c>
      <c r="Z30" t="s">
        <v>447</v>
      </c>
      <c r="AA30">
        <v>2.1876000000000002</v>
      </c>
      <c r="AB30" t="s">
        <v>448</v>
      </c>
      <c r="AC30">
        <v>2.7728999999999999</v>
      </c>
      <c r="AD30">
        <v>33.952199999999998</v>
      </c>
      <c r="AE30">
        <v>251.15729999999999</v>
      </c>
      <c r="AF30">
        <v>10</v>
      </c>
      <c r="AG30">
        <v>126</v>
      </c>
      <c r="AH30">
        <v>7</v>
      </c>
      <c r="AI30">
        <v>275</v>
      </c>
      <c r="AJ30" t="s">
        <v>239</v>
      </c>
      <c r="AL30" t="e">
        <f t="shared" ref="AL30:AL93" si="28">IF(AND(#REF!&lt;&gt;#REF!,#REF!&lt;&gt;#REF!),"Bold","")</f>
        <v>#REF!</v>
      </c>
    </row>
    <row r="31" spans="1:38">
      <c r="A31" t="s">
        <v>896</v>
      </c>
      <c r="B31" s="1">
        <v>0.65625</v>
      </c>
      <c r="C31" t="s">
        <v>212</v>
      </c>
      <c r="D31" t="s">
        <v>229</v>
      </c>
      <c r="F31">
        <v>13606</v>
      </c>
      <c r="G31" t="s">
        <v>230</v>
      </c>
      <c r="H31" t="s">
        <v>231</v>
      </c>
      <c r="I31" t="s">
        <v>5</v>
      </c>
      <c r="J31" t="s">
        <v>331</v>
      </c>
      <c r="K31" t="s">
        <v>893</v>
      </c>
      <c r="L31">
        <v>6</v>
      </c>
      <c r="M31">
        <v>87.08</v>
      </c>
      <c r="N31">
        <v>65.286000000000001</v>
      </c>
      <c r="O31">
        <v>39.431800000000003</v>
      </c>
      <c r="P31">
        <v>16.119199999999999</v>
      </c>
      <c r="Q31">
        <v>7.0526</v>
      </c>
      <c r="R31">
        <v>4.2108999999999996</v>
      </c>
      <c r="S31">
        <v>4.2801</v>
      </c>
      <c r="T31">
        <v>2.2738</v>
      </c>
      <c r="U31">
        <v>1.1752</v>
      </c>
      <c r="V31">
        <v>2.1623999999999999</v>
      </c>
      <c r="W31">
        <v>20.612100000000002</v>
      </c>
      <c r="X31" t="s">
        <v>265</v>
      </c>
      <c r="Y31">
        <v>1.0385</v>
      </c>
      <c r="Z31" t="s">
        <v>897</v>
      </c>
      <c r="AA31">
        <v>0.56669999999999998</v>
      </c>
      <c r="AB31" t="s">
        <v>326</v>
      </c>
      <c r="AC31">
        <v>1.7451000000000001</v>
      </c>
      <c r="AD31">
        <v>33.598100000000002</v>
      </c>
      <c r="AE31">
        <v>286.63260000000002</v>
      </c>
      <c r="AF31">
        <v>7.5</v>
      </c>
      <c r="AG31">
        <v>131</v>
      </c>
      <c r="AH31">
        <v>7</v>
      </c>
      <c r="AI31">
        <v>196</v>
      </c>
      <c r="AJ31" t="s">
        <v>239</v>
      </c>
      <c r="AL31" t="e">
        <f t="shared" ref="AL31:AL94" si="29">IF(AND(#REF!&lt;&gt;#REF!,#REF!&lt;&gt;#REF!),"Bold","")</f>
        <v>#REF!</v>
      </c>
    </row>
    <row r="32" spans="1:38">
      <c r="A32" t="s">
        <v>235</v>
      </c>
      <c r="B32" s="1">
        <v>0.51388888888888895</v>
      </c>
      <c r="C32" t="s">
        <v>212</v>
      </c>
      <c r="D32" t="s">
        <v>229</v>
      </c>
      <c r="F32">
        <v>5996</v>
      </c>
      <c r="G32" t="s">
        <v>230</v>
      </c>
      <c r="H32" t="s">
        <v>231</v>
      </c>
      <c r="I32" t="s">
        <v>232</v>
      </c>
      <c r="J32" t="s">
        <v>233</v>
      </c>
      <c r="K32" t="s">
        <v>234</v>
      </c>
      <c r="L32">
        <v>4</v>
      </c>
      <c r="M32">
        <v>83.622500000000002</v>
      </c>
      <c r="N32">
        <v>49.4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236</v>
      </c>
      <c r="Y32">
        <v>4.1939000000000002</v>
      </c>
      <c r="Z32" t="s">
        <v>237</v>
      </c>
      <c r="AA32">
        <v>3.5464000000000002</v>
      </c>
      <c r="AB32" t="s">
        <v>238</v>
      </c>
      <c r="AC32">
        <v>2.2109000000000001</v>
      </c>
      <c r="AD32">
        <v>33.5</v>
      </c>
      <c r="AE32" s="23">
        <v>234.69540000000001</v>
      </c>
      <c r="AF32">
        <v>0.56999999999999995</v>
      </c>
      <c r="AG32">
        <v>0</v>
      </c>
      <c r="AH32">
        <v>7</v>
      </c>
      <c r="AI32">
        <v>158</v>
      </c>
      <c r="AJ32" t="s">
        <v>239</v>
      </c>
      <c r="AL32" t="e">
        <f t="shared" ref="AL32:AL95" si="30">IF(AND(#REF!&lt;&gt;#REF!,#REF!&lt;&gt;#REF!),"Bold","")</f>
        <v>#REF!</v>
      </c>
    </row>
    <row r="33" spans="1:38">
      <c r="A33" t="s">
        <v>561</v>
      </c>
      <c r="B33" s="1">
        <v>0.57638888888888895</v>
      </c>
      <c r="C33" t="s">
        <v>146</v>
      </c>
      <c r="D33" t="s">
        <v>552</v>
      </c>
      <c r="E33" t="s">
        <v>553</v>
      </c>
      <c r="F33">
        <v>18768</v>
      </c>
      <c r="G33" t="s">
        <v>230</v>
      </c>
      <c r="H33" t="s">
        <v>231</v>
      </c>
      <c r="I33" t="s">
        <v>5</v>
      </c>
      <c r="J33" t="s">
        <v>554</v>
      </c>
      <c r="K33" t="s">
        <v>555</v>
      </c>
      <c r="L33">
        <v>10</v>
      </c>
      <c r="M33">
        <v>78.734999999999999</v>
      </c>
      <c r="N33">
        <v>61.123199999999997</v>
      </c>
      <c r="O33">
        <v>42.085999999999999</v>
      </c>
      <c r="P33">
        <v>13.6936</v>
      </c>
      <c r="Q33">
        <v>5.5698999999999996</v>
      </c>
      <c r="R33">
        <v>6.5048000000000004</v>
      </c>
      <c r="S33">
        <v>2.8856000000000002</v>
      </c>
      <c r="T33">
        <v>3.2473999999999998</v>
      </c>
      <c r="U33">
        <v>1.4573</v>
      </c>
      <c r="V33">
        <v>1.6439999999999999</v>
      </c>
      <c r="W33">
        <v>9.68</v>
      </c>
      <c r="X33" t="s">
        <v>562</v>
      </c>
      <c r="Y33">
        <v>1.9443999999999999</v>
      </c>
      <c r="Z33" t="s">
        <v>563</v>
      </c>
      <c r="AA33">
        <v>3.4493999999999998</v>
      </c>
      <c r="AB33" t="s">
        <v>564</v>
      </c>
      <c r="AC33">
        <v>1.6674</v>
      </c>
      <c r="AD33">
        <v>33.345100000000002</v>
      </c>
      <c r="AE33">
        <v>267.03320000000002</v>
      </c>
      <c r="AF33">
        <v>10</v>
      </c>
      <c r="AG33">
        <v>139</v>
      </c>
      <c r="AH33">
        <v>6</v>
      </c>
      <c r="AI33">
        <v>14</v>
      </c>
      <c r="AJ33" t="s">
        <v>360</v>
      </c>
      <c r="AL33" t="e">
        <f t="shared" ref="AL33:AL96" si="31">IF(AND(#REF!&lt;&gt;#REF!,#REF!&lt;&gt;#REF!),"Bold","")</f>
        <v>#REF!</v>
      </c>
    </row>
    <row r="34" spans="1:38">
      <c r="A34" t="s">
        <v>816</v>
      </c>
      <c r="B34" s="1">
        <v>0.63888888888888895</v>
      </c>
      <c r="C34" t="s">
        <v>213</v>
      </c>
      <c r="D34" t="s">
        <v>812</v>
      </c>
      <c r="E34" t="s">
        <v>330</v>
      </c>
      <c r="F34">
        <v>5523</v>
      </c>
      <c r="G34" t="s">
        <v>375</v>
      </c>
      <c r="H34" t="s">
        <v>231</v>
      </c>
      <c r="I34" t="s">
        <v>232</v>
      </c>
      <c r="J34" t="s">
        <v>331</v>
      </c>
      <c r="K34" t="s">
        <v>813</v>
      </c>
      <c r="L34">
        <v>5</v>
      </c>
      <c r="M34">
        <v>72.177099999999996</v>
      </c>
      <c r="N34">
        <v>61.447099999999999</v>
      </c>
      <c r="O34">
        <v>12.7819</v>
      </c>
      <c r="P34">
        <v>6.4555999999999996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9.1342999999999996</v>
      </c>
      <c r="X34" t="s">
        <v>630</v>
      </c>
      <c r="Y34">
        <v>1.1423000000000001</v>
      </c>
      <c r="Z34" t="s">
        <v>631</v>
      </c>
      <c r="AA34">
        <v>0.2286</v>
      </c>
      <c r="AB34" t="s">
        <v>255</v>
      </c>
      <c r="AC34">
        <v>2.5567000000000002</v>
      </c>
      <c r="AD34">
        <v>33.1</v>
      </c>
      <c r="AE34">
        <v>216.15790000000001</v>
      </c>
      <c r="AF34">
        <v>8</v>
      </c>
      <c r="AG34">
        <v>0</v>
      </c>
      <c r="AH34">
        <v>6</v>
      </c>
      <c r="AI34">
        <v>88</v>
      </c>
      <c r="AJ34" t="s">
        <v>360</v>
      </c>
      <c r="AL34" t="e">
        <f t="shared" ref="AL34:AL97" si="32">IF(AND(#REF!&lt;&gt;#REF!,#REF!&lt;&gt;#REF!),"Bold","")</f>
        <v>#REF!</v>
      </c>
    </row>
    <row r="35" spans="1:38">
      <c r="A35" t="s">
        <v>536</v>
      </c>
      <c r="B35" s="1">
        <v>0.56944444444444442</v>
      </c>
      <c r="C35" t="s">
        <v>224</v>
      </c>
      <c r="D35" t="s">
        <v>401</v>
      </c>
      <c r="F35">
        <v>14150</v>
      </c>
      <c r="G35" t="s">
        <v>284</v>
      </c>
      <c r="H35" t="s">
        <v>231</v>
      </c>
      <c r="I35" t="s">
        <v>5</v>
      </c>
      <c r="J35" t="s">
        <v>331</v>
      </c>
      <c r="K35" t="s">
        <v>530</v>
      </c>
      <c r="L35">
        <v>6</v>
      </c>
      <c r="M35">
        <v>101.325</v>
      </c>
      <c r="N35">
        <v>53.119399999999999</v>
      </c>
      <c r="O35">
        <v>38.471800000000002</v>
      </c>
      <c r="P35">
        <v>8.1613000000000007</v>
      </c>
      <c r="Q35">
        <v>7.4743000000000004</v>
      </c>
      <c r="R35">
        <v>3.5272000000000001</v>
      </c>
      <c r="S35">
        <v>2.1049000000000002</v>
      </c>
      <c r="T35">
        <v>1.2739</v>
      </c>
      <c r="U35">
        <v>1.5849</v>
      </c>
      <c r="V35">
        <v>1.3472</v>
      </c>
      <c r="W35">
        <v>0</v>
      </c>
      <c r="X35" t="s">
        <v>537</v>
      </c>
      <c r="Y35">
        <v>2.0135999999999998</v>
      </c>
      <c r="Z35" t="s">
        <v>514</v>
      </c>
      <c r="AA35">
        <v>2.6444999999999999</v>
      </c>
      <c r="AB35" t="s">
        <v>538</v>
      </c>
      <c r="AC35">
        <v>1.9020999999999999</v>
      </c>
      <c r="AD35">
        <v>32.543799999999997</v>
      </c>
      <c r="AE35">
        <v>257.4939</v>
      </c>
      <c r="AF35">
        <v>3.5</v>
      </c>
      <c r="AG35">
        <v>125</v>
      </c>
      <c r="AH35">
        <v>6</v>
      </c>
      <c r="AI35">
        <v>16</v>
      </c>
      <c r="AJ35" t="s">
        <v>360</v>
      </c>
      <c r="AL35" t="e">
        <f t="shared" ref="AL35:AL98" si="33">IF(AND(#REF!&lt;&gt;#REF!,#REF!&lt;&gt;#REF!),"Bold","")</f>
        <v>#REF!</v>
      </c>
    </row>
    <row r="36" spans="1:38">
      <c r="A36" t="s">
        <v>779</v>
      </c>
      <c r="B36" s="1">
        <v>0.625</v>
      </c>
      <c r="C36" t="s">
        <v>146</v>
      </c>
      <c r="D36" t="s">
        <v>229</v>
      </c>
      <c r="E36" t="s">
        <v>776</v>
      </c>
      <c r="F36">
        <v>45016</v>
      </c>
      <c r="G36" t="s">
        <v>230</v>
      </c>
      <c r="H36" t="s">
        <v>231</v>
      </c>
      <c r="I36" t="s">
        <v>5</v>
      </c>
      <c r="J36" t="s">
        <v>331</v>
      </c>
      <c r="K36" t="s">
        <v>777</v>
      </c>
      <c r="L36">
        <v>7</v>
      </c>
      <c r="M36">
        <v>124.8</v>
      </c>
      <c r="N36">
        <v>73.649199999999993</v>
      </c>
      <c r="O36">
        <v>43.078000000000003</v>
      </c>
      <c r="P36">
        <v>8.1378000000000004</v>
      </c>
      <c r="Q36">
        <v>7.0064000000000002</v>
      </c>
      <c r="R36">
        <v>4.8535000000000004</v>
      </c>
      <c r="S36">
        <v>3.5626000000000002</v>
      </c>
      <c r="T36">
        <v>3.3698000000000001</v>
      </c>
      <c r="U36">
        <v>1.274</v>
      </c>
      <c r="V36">
        <v>2.4089999999999998</v>
      </c>
      <c r="W36">
        <v>20.982099999999999</v>
      </c>
      <c r="X36" t="s">
        <v>780</v>
      </c>
      <c r="Y36">
        <v>3.4220000000000002</v>
      </c>
      <c r="Z36" t="s">
        <v>458</v>
      </c>
      <c r="AA36">
        <v>4.2205000000000004</v>
      </c>
      <c r="AB36" t="s">
        <v>714</v>
      </c>
      <c r="AC36">
        <v>1.3127</v>
      </c>
      <c r="AD36">
        <v>32.31</v>
      </c>
      <c r="AE36">
        <v>334.38760000000002</v>
      </c>
      <c r="AF36">
        <v>16</v>
      </c>
      <c r="AG36">
        <v>144</v>
      </c>
      <c r="AH36">
        <v>6</v>
      </c>
      <c r="AI36">
        <v>35</v>
      </c>
      <c r="AJ36" t="s">
        <v>360</v>
      </c>
      <c r="AL36" t="e">
        <f t="shared" ref="AL36:AL99" si="34">IF(AND(#REF!&lt;&gt;#REF!,#REF!&lt;&gt;#REF!),"Bold","")</f>
        <v>#REF!</v>
      </c>
    </row>
    <row r="37" spans="1:38">
      <c r="A37" t="s">
        <v>764</v>
      </c>
      <c r="B37" s="1">
        <v>0.61805555555555558</v>
      </c>
      <c r="C37" t="s">
        <v>224</v>
      </c>
      <c r="D37" t="s">
        <v>761</v>
      </c>
      <c r="F37">
        <v>9267</v>
      </c>
      <c r="G37" t="s">
        <v>284</v>
      </c>
      <c r="H37" t="s">
        <v>231</v>
      </c>
      <c r="I37" t="s">
        <v>232</v>
      </c>
      <c r="J37" t="s">
        <v>331</v>
      </c>
      <c r="K37" t="s">
        <v>762</v>
      </c>
      <c r="L37">
        <v>4</v>
      </c>
      <c r="M37">
        <v>115.06359999999999</v>
      </c>
      <c r="N37">
        <v>78.401600000000002</v>
      </c>
      <c r="O37">
        <v>17.708500000000001</v>
      </c>
      <c r="P37">
        <v>7.7927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24.64</v>
      </c>
      <c r="X37" t="s">
        <v>288</v>
      </c>
      <c r="Y37">
        <v>3.5045000000000002</v>
      </c>
      <c r="Z37" t="s">
        <v>296</v>
      </c>
      <c r="AA37">
        <v>1.9804999999999999</v>
      </c>
      <c r="AB37" t="s">
        <v>755</v>
      </c>
      <c r="AC37">
        <v>1.6747000000000001</v>
      </c>
      <c r="AD37">
        <v>32.066600000000001</v>
      </c>
      <c r="AE37">
        <v>306.4932</v>
      </c>
      <c r="AF37">
        <v>5</v>
      </c>
      <c r="AG37">
        <v>0</v>
      </c>
      <c r="AH37">
        <v>6</v>
      </c>
      <c r="AI37">
        <v>20</v>
      </c>
      <c r="AJ37" t="s">
        <v>360</v>
      </c>
      <c r="AL37" t="e">
        <f t="shared" ref="AL37:AL100" si="35">IF(AND(#REF!&lt;&gt;#REF!,#REF!&lt;&gt;#REF!),"Bold","")</f>
        <v>#REF!</v>
      </c>
    </row>
    <row r="38" spans="1:38">
      <c r="A38" t="s">
        <v>909</v>
      </c>
      <c r="B38" s="1">
        <v>0.65625</v>
      </c>
      <c r="C38" t="s">
        <v>212</v>
      </c>
      <c r="D38" t="s">
        <v>229</v>
      </c>
      <c r="F38">
        <v>13606</v>
      </c>
      <c r="G38" t="s">
        <v>230</v>
      </c>
      <c r="H38" t="s">
        <v>231</v>
      </c>
      <c r="I38" t="s">
        <v>5</v>
      </c>
      <c r="J38" t="s">
        <v>331</v>
      </c>
      <c r="K38" t="s">
        <v>893</v>
      </c>
      <c r="L38">
        <v>5</v>
      </c>
      <c r="M38">
        <v>50.7744</v>
      </c>
      <c r="N38">
        <v>51.781199999999998</v>
      </c>
      <c r="O38">
        <v>15.230499999999999</v>
      </c>
      <c r="P38">
        <v>6.8947000000000003</v>
      </c>
      <c r="Q38">
        <v>3.6072000000000002</v>
      </c>
      <c r="R38">
        <v>2.1953999999999998</v>
      </c>
      <c r="S38">
        <v>2.6320999999999999</v>
      </c>
      <c r="T38">
        <v>1.863</v>
      </c>
      <c r="U38">
        <v>0.92269999999999996</v>
      </c>
      <c r="V38">
        <v>1.0347999999999999</v>
      </c>
      <c r="W38">
        <v>16.651399999999999</v>
      </c>
      <c r="X38" t="s">
        <v>496</v>
      </c>
      <c r="Y38">
        <v>2.2073</v>
      </c>
      <c r="Z38" t="s">
        <v>423</v>
      </c>
      <c r="AA38">
        <v>1.0291999999999999</v>
      </c>
      <c r="AB38" t="s">
        <v>247</v>
      </c>
      <c r="AC38">
        <v>1.7928999999999999</v>
      </c>
      <c r="AD38">
        <v>31.765599999999999</v>
      </c>
      <c r="AE38">
        <v>190.38220000000001</v>
      </c>
      <c r="AF38">
        <v>8</v>
      </c>
      <c r="AG38">
        <v>111</v>
      </c>
      <c r="AH38">
        <v>6</v>
      </c>
      <c r="AI38">
        <v>72</v>
      </c>
      <c r="AJ38" t="s">
        <v>360</v>
      </c>
      <c r="AL38" t="e">
        <f t="shared" ref="AL38:AL101" si="36">IF(AND(#REF!&lt;&gt;#REF!,#REF!&lt;&gt;#REF!),"Bold","")</f>
        <v>#REF!</v>
      </c>
    </row>
    <row r="39" spans="1:38">
      <c r="A39" t="s">
        <v>377</v>
      </c>
      <c r="B39" s="1">
        <v>0.54166666666666663</v>
      </c>
      <c r="C39" t="s">
        <v>213</v>
      </c>
      <c r="D39" t="s">
        <v>374</v>
      </c>
      <c r="E39" t="s">
        <v>330</v>
      </c>
      <c r="F39">
        <v>6498</v>
      </c>
      <c r="G39" t="s">
        <v>375</v>
      </c>
      <c r="H39" t="s">
        <v>231</v>
      </c>
      <c r="I39" t="s">
        <v>5</v>
      </c>
      <c r="J39" t="s">
        <v>331</v>
      </c>
      <c r="K39" t="s">
        <v>376</v>
      </c>
      <c r="L39">
        <v>8</v>
      </c>
      <c r="M39">
        <v>100.386</v>
      </c>
      <c r="N39">
        <v>55.555</v>
      </c>
      <c r="O39">
        <v>23.160900000000002</v>
      </c>
      <c r="P39">
        <v>7.9398</v>
      </c>
      <c r="Q39">
        <v>8.5611999999999995</v>
      </c>
      <c r="R39">
        <v>2.891</v>
      </c>
      <c r="S39">
        <v>2.7037</v>
      </c>
      <c r="T39">
        <v>2.0243000000000002</v>
      </c>
      <c r="U39">
        <v>1.468</v>
      </c>
      <c r="V39">
        <v>1.7190000000000001</v>
      </c>
      <c r="W39">
        <v>11.6525</v>
      </c>
      <c r="X39" t="s">
        <v>378</v>
      </c>
      <c r="Y39">
        <v>1.0037</v>
      </c>
      <c r="Z39" t="s">
        <v>379</v>
      </c>
      <c r="AA39">
        <v>1.3849</v>
      </c>
      <c r="AB39" t="s">
        <v>380</v>
      </c>
      <c r="AC39">
        <v>1.6955</v>
      </c>
      <c r="AD39">
        <v>31.4558</v>
      </c>
      <c r="AE39" s="23">
        <v>253.60130000000001</v>
      </c>
      <c r="AF39">
        <v>1.88</v>
      </c>
      <c r="AG39">
        <v>108</v>
      </c>
      <c r="AH39">
        <v>5</v>
      </c>
      <c r="AI39">
        <v>12</v>
      </c>
      <c r="AJ39" t="s">
        <v>381</v>
      </c>
      <c r="AL39" t="e">
        <f t="shared" ref="AL39:AL102" si="37">IF(AND(#REF!&lt;&gt;#REF!,#REF!&lt;&gt;#REF!),"Bold","")</f>
        <v>#REF!</v>
      </c>
    </row>
    <row r="40" spans="1:38">
      <c r="A40" t="s">
        <v>689</v>
      </c>
      <c r="B40" s="1">
        <v>0.60069444444444442</v>
      </c>
      <c r="C40" t="s">
        <v>146</v>
      </c>
      <c r="D40" t="s">
        <v>229</v>
      </c>
      <c r="E40" t="s">
        <v>553</v>
      </c>
      <c r="F40">
        <v>17204</v>
      </c>
      <c r="G40" t="s">
        <v>230</v>
      </c>
      <c r="H40" t="s">
        <v>231</v>
      </c>
      <c r="I40" t="s">
        <v>5</v>
      </c>
      <c r="J40" t="s">
        <v>331</v>
      </c>
      <c r="K40" t="s">
        <v>681</v>
      </c>
      <c r="L40">
        <v>6</v>
      </c>
      <c r="M40">
        <v>105.1204</v>
      </c>
      <c r="N40">
        <v>53.050600000000003</v>
      </c>
      <c r="O40">
        <v>41.5715</v>
      </c>
      <c r="P40">
        <v>11.1952</v>
      </c>
      <c r="Q40">
        <v>4.3872</v>
      </c>
      <c r="R40">
        <v>0</v>
      </c>
      <c r="S40">
        <v>0</v>
      </c>
      <c r="T40">
        <v>0</v>
      </c>
      <c r="U40">
        <v>0</v>
      </c>
      <c r="V40">
        <v>0</v>
      </c>
      <c r="W40">
        <v>14.676399999999999</v>
      </c>
      <c r="X40" t="s">
        <v>690</v>
      </c>
      <c r="Y40">
        <v>1.8589</v>
      </c>
      <c r="Z40" t="s">
        <v>691</v>
      </c>
      <c r="AA40">
        <v>2.1762999999999999</v>
      </c>
      <c r="AB40" t="s">
        <v>459</v>
      </c>
      <c r="AC40">
        <v>1.9916</v>
      </c>
      <c r="AD40">
        <v>31</v>
      </c>
      <c r="AE40">
        <v>284.04320000000001</v>
      </c>
      <c r="AF40">
        <v>6</v>
      </c>
      <c r="AG40">
        <v>140</v>
      </c>
      <c r="AH40">
        <v>5</v>
      </c>
      <c r="AI40">
        <v>3</v>
      </c>
      <c r="AJ40" t="s">
        <v>381</v>
      </c>
      <c r="AL40" t="e">
        <f t="shared" ref="AL40:AL103" si="38">IF(AND(#REF!&lt;&gt;#REF!,#REF!&lt;&gt;#REF!),"Bold","")</f>
        <v>#REF!</v>
      </c>
    </row>
    <row r="41" spans="1:38">
      <c r="A41" t="s">
        <v>751</v>
      </c>
      <c r="B41" s="1">
        <v>0.61458333333333337</v>
      </c>
      <c r="C41" t="s">
        <v>213</v>
      </c>
      <c r="D41" t="s">
        <v>747</v>
      </c>
      <c r="E41" t="s">
        <v>428</v>
      </c>
      <c r="F41">
        <v>16245</v>
      </c>
      <c r="G41" t="s">
        <v>375</v>
      </c>
      <c r="H41" t="s">
        <v>231</v>
      </c>
      <c r="I41" t="s">
        <v>5</v>
      </c>
      <c r="J41" t="s">
        <v>331</v>
      </c>
      <c r="K41" t="s">
        <v>748</v>
      </c>
      <c r="L41">
        <v>10</v>
      </c>
      <c r="M41">
        <v>120.19</v>
      </c>
      <c r="N41">
        <v>63.950699999999998</v>
      </c>
      <c r="O41">
        <v>28.784800000000001</v>
      </c>
      <c r="P41">
        <v>13.8325</v>
      </c>
      <c r="Q41">
        <v>6.2609000000000004</v>
      </c>
      <c r="R41">
        <v>8.0620999999999992</v>
      </c>
      <c r="S41">
        <v>1.994</v>
      </c>
      <c r="T41">
        <v>3.2521</v>
      </c>
      <c r="U41">
        <v>0.67020000000000002</v>
      </c>
      <c r="V41">
        <v>2.1757</v>
      </c>
      <c r="W41">
        <v>21.993600000000001</v>
      </c>
      <c r="X41" t="s">
        <v>752</v>
      </c>
      <c r="Y41">
        <v>0.4284</v>
      </c>
      <c r="Z41" t="s">
        <v>335</v>
      </c>
      <c r="AA41">
        <v>3.1472000000000002</v>
      </c>
      <c r="AB41" t="s">
        <v>259</v>
      </c>
      <c r="AC41">
        <v>2.0716000000000001</v>
      </c>
      <c r="AD41">
        <v>30.465</v>
      </c>
      <c r="AE41">
        <v>307.27870000000001</v>
      </c>
      <c r="AF41">
        <v>2.75</v>
      </c>
      <c r="AG41">
        <v>134</v>
      </c>
      <c r="AH41">
        <v>5</v>
      </c>
      <c r="AI41">
        <v>9</v>
      </c>
      <c r="AJ41" t="s">
        <v>381</v>
      </c>
      <c r="AL41" t="e">
        <f t="shared" ref="AL41:AL104" si="39">IF(AND(#REF!&lt;&gt;#REF!,#REF!&lt;&gt;#REF!),"Bold","")</f>
        <v>#REF!</v>
      </c>
    </row>
    <row r="42" spans="1:38">
      <c r="A42" t="s">
        <v>686</v>
      </c>
      <c r="B42" s="1">
        <v>0.60069444444444442</v>
      </c>
      <c r="C42" t="s">
        <v>146</v>
      </c>
      <c r="D42" t="s">
        <v>229</v>
      </c>
      <c r="E42" t="s">
        <v>553</v>
      </c>
      <c r="F42">
        <v>17204</v>
      </c>
      <c r="G42" t="s">
        <v>230</v>
      </c>
      <c r="H42" t="s">
        <v>231</v>
      </c>
      <c r="I42" t="s">
        <v>5</v>
      </c>
      <c r="J42" t="s">
        <v>331</v>
      </c>
      <c r="K42" t="s">
        <v>681</v>
      </c>
      <c r="L42">
        <v>7</v>
      </c>
      <c r="M42">
        <v>102.0074</v>
      </c>
      <c r="N42">
        <v>93.297600000000003</v>
      </c>
      <c r="O42">
        <v>21.2744</v>
      </c>
      <c r="P42">
        <v>12.630100000000001</v>
      </c>
      <c r="Q42">
        <v>7.2625000000000002</v>
      </c>
      <c r="R42">
        <v>6.6639999999999997</v>
      </c>
      <c r="S42">
        <v>3.0198999999999998</v>
      </c>
      <c r="T42">
        <v>1.6344000000000001</v>
      </c>
      <c r="U42">
        <v>0.8821</v>
      </c>
      <c r="V42">
        <v>1.0601</v>
      </c>
      <c r="W42">
        <v>23.413599999999999</v>
      </c>
      <c r="X42" t="s">
        <v>687</v>
      </c>
      <c r="Y42">
        <v>2.5626000000000002</v>
      </c>
      <c r="Z42" t="s">
        <v>335</v>
      </c>
      <c r="AA42">
        <v>3.0916000000000001</v>
      </c>
      <c r="AB42" t="s">
        <v>688</v>
      </c>
      <c r="AC42">
        <v>1.5576000000000001</v>
      </c>
      <c r="AD42">
        <v>30.220700000000001</v>
      </c>
      <c r="AE42">
        <v>310.57870000000003</v>
      </c>
      <c r="AF42">
        <v>8</v>
      </c>
      <c r="AG42">
        <v>127</v>
      </c>
      <c r="AH42">
        <v>5</v>
      </c>
      <c r="AI42">
        <v>93</v>
      </c>
      <c r="AJ42" t="s">
        <v>381</v>
      </c>
      <c r="AL42" t="e">
        <f t="shared" ref="AL42:AL105" si="40">IF(AND(#REF!&lt;&gt;#REF!,#REF!&lt;&gt;#REF!),"Bold","")</f>
        <v>#REF!</v>
      </c>
    </row>
    <row r="43" spans="1:38">
      <c r="A43" t="s">
        <v>769</v>
      </c>
      <c r="B43" s="1">
        <v>0.61805555555555558</v>
      </c>
      <c r="C43" t="s">
        <v>224</v>
      </c>
      <c r="D43" t="s">
        <v>761</v>
      </c>
      <c r="F43">
        <v>9267</v>
      </c>
      <c r="G43" t="s">
        <v>284</v>
      </c>
      <c r="H43" t="s">
        <v>231</v>
      </c>
      <c r="I43" t="s">
        <v>232</v>
      </c>
      <c r="J43" t="s">
        <v>331</v>
      </c>
      <c r="K43" t="s">
        <v>762</v>
      </c>
      <c r="L43">
        <v>5</v>
      </c>
      <c r="M43">
        <v>68.27</v>
      </c>
      <c r="N43">
        <v>82.835499999999996</v>
      </c>
      <c r="O43">
        <v>36.081499999999998</v>
      </c>
      <c r="P43">
        <v>10.950200000000001</v>
      </c>
      <c r="Q43">
        <v>4.0704000000000002</v>
      </c>
      <c r="R43">
        <v>2.9662999999999999</v>
      </c>
      <c r="S43">
        <v>0</v>
      </c>
      <c r="T43">
        <v>0</v>
      </c>
      <c r="U43">
        <v>0</v>
      </c>
      <c r="V43">
        <v>0</v>
      </c>
      <c r="W43">
        <v>21.7014</v>
      </c>
      <c r="X43" t="s">
        <v>309</v>
      </c>
      <c r="Y43">
        <v>1.5488</v>
      </c>
      <c r="Z43" t="s">
        <v>237</v>
      </c>
      <c r="AA43">
        <v>5.3140999999999998</v>
      </c>
      <c r="AB43" t="s">
        <v>770</v>
      </c>
      <c r="AC43">
        <v>0.49380000000000002</v>
      </c>
      <c r="AD43">
        <v>30</v>
      </c>
      <c r="AE43">
        <v>274.13929999999999</v>
      </c>
      <c r="AF43">
        <v>5</v>
      </c>
      <c r="AG43">
        <v>0</v>
      </c>
      <c r="AH43">
        <v>5</v>
      </c>
      <c r="AI43">
        <v>29</v>
      </c>
      <c r="AJ43" t="s">
        <v>381</v>
      </c>
      <c r="AL43" t="e">
        <f t="shared" ref="AL43:AL106" si="41">IF(AND(#REF!&lt;&gt;#REF!,#REF!&lt;&gt;#REF!),"Bold","")</f>
        <v>#REF!</v>
      </c>
    </row>
    <row r="44" spans="1:38">
      <c r="A44" t="s">
        <v>456</v>
      </c>
      <c r="B44" s="1">
        <v>0.55208333333333337</v>
      </c>
      <c r="C44" t="s">
        <v>146</v>
      </c>
      <c r="D44" t="s">
        <v>427</v>
      </c>
      <c r="E44" t="s">
        <v>428</v>
      </c>
      <c r="F44">
        <v>9747</v>
      </c>
      <c r="G44" t="s">
        <v>230</v>
      </c>
      <c r="H44" t="s">
        <v>231</v>
      </c>
      <c r="I44" t="s">
        <v>5</v>
      </c>
      <c r="J44" t="s">
        <v>331</v>
      </c>
      <c r="K44" t="s">
        <v>429</v>
      </c>
      <c r="L44">
        <v>5</v>
      </c>
      <c r="M44">
        <v>93.038200000000003</v>
      </c>
      <c r="N44">
        <v>39.445900000000002</v>
      </c>
      <c r="O44">
        <v>14.7195</v>
      </c>
      <c r="P44">
        <v>8.5535999999999994</v>
      </c>
      <c r="Q44">
        <v>4.2591999999999999</v>
      </c>
      <c r="R44">
        <v>5.3445999999999998</v>
      </c>
      <c r="S44">
        <v>3.1762999999999999</v>
      </c>
      <c r="T44">
        <v>0.67969999999999997</v>
      </c>
      <c r="U44">
        <v>0</v>
      </c>
      <c r="V44">
        <v>0</v>
      </c>
      <c r="W44">
        <v>12.142099999999999</v>
      </c>
      <c r="X44" t="s">
        <v>457</v>
      </c>
      <c r="Y44">
        <v>0.49619999999999997</v>
      </c>
      <c r="Z44" t="s">
        <v>458</v>
      </c>
      <c r="AA44">
        <v>3.2204999999999999</v>
      </c>
      <c r="AB44" t="s">
        <v>459</v>
      </c>
      <c r="AC44">
        <v>1.8253999999999999</v>
      </c>
      <c r="AD44">
        <v>29.8004</v>
      </c>
      <c r="AE44">
        <v>219.50630000000001</v>
      </c>
      <c r="AF44">
        <v>10</v>
      </c>
      <c r="AG44">
        <v>123</v>
      </c>
      <c r="AH44">
        <v>5</v>
      </c>
      <c r="AI44">
        <v>106</v>
      </c>
      <c r="AJ44" t="s">
        <v>381</v>
      </c>
      <c r="AL44" t="e">
        <f t="shared" ref="AL44:AL107" si="42">IF(AND(#REF!&lt;&gt;#REF!,#REF!&lt;&gt;#REF!),"Bold","")</f>
        <v>#REF!</v>
      </c>
    </row>
    <row r="45" spans="1:38">
      <c r="A45" t="s">
        <v>623</v>
      </c>
      <c r="B45" s="1">
        <v>0.59027777777777779</v>
      </c>
      <c r="C45" t="s">
        <v>213</v>
      </c>
      <c r="D45" t="s">
        <v>229</v>
      </c>
      <c r="E45" t="s">
        <v>330</v>
      </c>
      <c r="F45">
        <v>7473</v>
      </c>
      <c r="G45" t="s">
        <v>375</v>
      </c>
      <c r="H45" t="s">
        <v>231</v>
      </c>
      <c r="I45" t="s">
        <v>5</v>
      </c>
      <c r="J45" t="s">
        <v>331</v>
      </c>
      <c r="K45" t="s">
        <v>622</v>
      </c>
      <c r="L45">
        <v>9</v>
      </c>
      <c r="M45">
        <v>109.407</v>
      </c>
      <c r="N45">
        <v>64.153599999999997</v>
      </c>
      <c r="O45">
        <v>39.748399999999997</v>
      </c>
      <c r="P45">
        <v>10.533200000000001</v>
      </c>
      <c r="Q45">
        <v>8.8557000000000006</v>
      </c>
      <c r="R45">
        <v>5.9776999999999996</v>
      </c>
      <c r="S45">
        <v>5.2845000000000004</v>
      </c>
      <c r="T45">
        <v>2.266</v>
      </c>
      <c r="U45">
        <v>1.4149</v>
      </c>
      <c r="V45">
        <v>1.0109999999999999</v>
      </c>
      <c r="W45">
        <v>17.364999999999998</v>
      </c>
      <c r="X45" t="s">
        <v>390</v>
      </c>
      <c r="Y45">
        <v>2.21</v>
      </c>
      <c r="Z45" t="s">
        <v>391</v>
      </c>
      <c r="AA45">
        <v>3.3613</v>
      </c>
      <c r="AB45" t="s">
        <v>343</v>
      </c>
      <c r="AC45">
        <v>1.4742999999999999</v>
      </c>
      <c r="AD45">
        <v>29.518999999999998</v>
      </c>
      <c r="AE45" s="23">
        <v>302.58150000000001</v>
      </c>
      <c r="AF45">
        <v>1.5</v>
      </c>
      <c r="AG45">
        <v>111</v>
      </c>
      <c r="AH45">
        <v>9</v>
      </c>
      <c r="AI45">
        <v>186</v>
      </c>
      <c r="AJ45" t="s">
        <v>404</v>
      </c>
      <c r="AL45" t="e">
        <f t="shared" ref="AL45:AL108" si="43">IF(AND(#REF!&lt;&gt;#REF!,#REF!&lt;&gt;#REF!),"Bold","")</f>
        <v>#REF!</v>
      </c>
    </row>
    <row r="46" spans="1:38">
      <c r="A46" t="s">
        <v>791</v>
      </c>
      <c r="B46" s="1">
        <v>0.625</v>
      </c>
      <c r="C46" t="s">
        <v>146</v>
      </c>
      <c r="D46" t="s">
        <v>229</v>
      </c>
      <c r="E46" t="s">
        <v>776</v>
      </c>
      <c r="F46">
        <v>45016</v>
      </c>
      <c r="G46" t="s">
        <v>230</v>
      </c>
      <c r="H46" t="s">
        <v>231</v>
      </c>
      <c r="I46" t="s">
        <v>5</v>
      </c>
      <c r="J46" t="s">
        <v>331</v>
      </c>
      <c r="K46" t="s">
        <v>777</v>
      </c>
      <c r="L46">
        <v>9</v>
      </c>
      <c r="M46">
        <v>121.895</v>
      </c>
      <c r="N46">
        <v>58.067</v>
      </c>
      <c r="O46">
        <v>15.782</v>
      </c>
      <c r="P46">
        <v>13.180899999999999</v>
      </c>
      <c r="Q46">
        <v>5.7721999999999998</v>
      </c>
      <c r="R46">
        <v>4.3689999999999998</v>
      </c>
      <c r="S46">
        <v>2.7551000000000001</v>
      </c>
      <c r="T46">
        <v>2.3542000000000001</v>
      </c>
      <c r="U46">
        <v>2.1248</v>
      </c>
      <c r="V46">
        <v>1.3463000000000001</v>
      </c>
      <c r="W46">
        <v>12.299200000000001</v>
      </c>
      <c r="X46" t="s">
        <v>349</v>
      </c>
      <c r="Y46">
        <v>3.7728000000000002</v>
      </c>
      <c r="Z46" t="s">
        <v>350</v>
      </c>
      <c r="AA46">
        <v>3.3841999999999999</v>
      </c>
      <c r="AB46" t="s">
        <v>626</v>
      </c>
      <c r="AC46">
        <v>1.5650999999999999</v>
      </c>
      <c r="AD46">
        <v>29.456800000000001</v>
      </c>
      <c r="AE46">
        <v>278.12450000000001</v>
      </c>
      <c r="AF46">
        <v>5</v>
      </c>
      <c r="AG46">
        <v>138</v>
      </c>
      <c r="AH46">
        <v>9</v>
      </c>
      <c r="AI46">
        <v>14</v>
      </c>
      <c r="AJ46" t="s">
        <v>404</v>
      </c>
      <c r="AL46" t="e">
        <f t="shared" ref="AL46:AL109" si="44">IF(AND(#REF!&lt;&gt;#REF!,#REF!&lt;&gt;#REF!),"Bold","")</f>
        <v>#REF!</v>
      </c>
    </row>
    <row r="47" spans="1:38">
      <c r="A47" t="s">
        <v>704</v>
      </c>
      <c r="B47" s="1">
        <v>0.60069444444444442</v>
      </c>
      <c r="C47" t="s">
        <v>146</v>
      </c>
      <c r="D47" t="s">
        <v>229</v>
      </c>
      <c r="E47" t="s">
        <v>553</v>
      </c>
      <c r="F47">
        <v>17204</v>
      </c>
      <c r="G47" t="s">
        <v>230</v>
      </c>
      <c r="H47" t="s">
        <v>231</v>
      </c>
      <c r="I47" t="s">
        <v>5</v>
      </c>
      <c r="J47" t="s">
        <v>331</v>
      </c>
      <c r="K47" t="s">
        <v>681</v>
      </c>
      <c r="L47">
        <v>8</v>
      </c>
      <c r="M47">
        <v>73.564999999999998</v>
      </c>
      <c r="N47">
        <v>51.269799999999996</v>
      </c>
      <c r="O47">
        <v>25.067699999999999</v>
      </c>
      <c r="P47">
        <v>11.0747</v>
      </c>
      <c r="Q47">
        <v>5.5640999999999998</v>
      </c>
      <c r="R47">
        <v>6.2472000000000003</v>
      </c>
      <c r="S47">
        <v>4.8947000000000003</v>
      </c>
      <c r="T47">
        <v>3.4531000000000001</v>
      </c>
      <c r="U47">
        <v>1.5789</v>
      </c>
      <c r="V47">
        <v>1.8283</v>
      </c>
      <c r="W47">
        <v>17.677099999999999</v>
      </c>
      <c r="X47" t="s">
        <v>349</v>
      </c>
      <c r="Y47">
        <v>3.7191999999999998</v>
      </c>
      <c r="Z47" t="s">
        <v>350</v>
      </c>
      <c r="AA47">
        <v>3.2141999999999999</v>
      </c>
      <c r="AB47" t="s">
        <v>307</v>
      </c>
      <c r="AC47">
        <v>1.9958</v>
      </c>
      <c r="AD47">
        <v>29.177299999999999</v>
      </c>
      <c r="AE47">
        <v>240.3271</v>
      </c>
      <c r="AF47">
        <v>10</v>
      </c>
      <c r="AG47">
        <v>136</v>
      </c>
      <c r="AH47">
        <v>9</v>
      </c>
      <c r="AI47">
        <v>171</v>
      </c>
      <c r="AJ47" t="s">
        <v>404</v>
      </c>
      <c r="AL47" t="e">
        <f t="shared" ref="AL47:AL110" si="45">IF(AND(#REF!&lt;&gt;#REF!,#REF!&lt;&gt;#REF!),"Bold","")</f>
        <v>#REF!</v>
      </c>
    </row>
    <row r="48" spans="1:38">
      <c r="A48" t="s">
        <v>855</v>
      </c>
      <c r="B48" s="1">
        <v>0.64236111111111105</v>
      </c>
      <c r="C48" t="s">
        <v>224</v>
      </c>
      <c r="D48" t="s">
        <v>826</v>
      </c>
      <c r="F48">
        <v>10903</v>
      </c>
      <c r="G48" t="s">
        <v>284</v>
      </c>
      <c r="H48" t="s">
        <v>231</v>
      </c>
      <c r="I48" t="s">
        <v>5</v>
      </c>
      <c r="J48" t="s">
        <v>331</v>
      </c>
      <c r="K48" t="s">
        <v>827</v>
      </c>
      <c r="L48">
        <v>4</v>
      </c>
      <c r="M48">
        <v>87.78</v>
      </c>
      <c r="N48">
        <v>46.3857</v>
      </c>
      <c r="O48">
        <v>24.8066</v>
      </c>
      <c r="P48">
        <v>7.6264000000000003</v>
      </c>
      <c r="Q48">
        <v>4.6651999999999996</v>
      </c>
      <c r="R48">
        <v>1.821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313</v>
      </c>
      <c r="Y48">
        <v>3.27</v>
      </c>
      <c r="Z48" t="s">
        <v>278</v>
      </c>
      <c r="AA48">
        <v>3.1074000000000002</v>
      </c>
      <c r="AB48" t="s">
        <v>856</v>
      </c>
      <c r="AC48">
        <v>0.49490000000000001</v>
      </c>
      <c r="AD48">
        <v>28.8001</v>
      </c>
      <c r="AE48">
        <v>216.6302</v>
      </c>
      <c r="AF48">
        <v>20</v>
      </c>
      <c r="AG48">
        <v>119</v>
      </c>
      <c r="AH48">
        <v>9</v>
      </c>
      <c r="AI48">
        <v>16</v>
      </c>
      <c r="AJ48" t="s">
        <v>404</v>
      </c>
      <c r="AL48" t="e">
        <f t="shared" ref="AL48:AL111" si="46">IF(AND(#REF!&lt;&gt;#REF!,#REF!&lt;&gt;#REF!),"Bold","")</f>
        <v>#REF!</v>
      </c>
    </row>
    <row r="49" spans="1:38">
      <c r="A49" t="s">
        <v>705</v>
      </c>
      <c r="B49" s="1">
        <v>0.60069444444444442</v>
      </c>
      <c r="C49" t="s">
        <v>146</v>
      </c>
      <c r="D49" t="s">
        <v>229</v>
      </c>
      <c r="E49" t="s">
        <v>553</v>
      </c>
      <c r="F49">
        <v>17204</v>
      </c>
      <c r="G49" t="s">
        <v>230</v>
      </c>
      <c r="H49" t="s">
        <v>231</v>
      </c>
      <c r="I49" t="s">
        <v>5</v>
      </c>
      <c r="J49" t="s">
        <v>331</v>
      </c>
      <c r="K49" t="s">
        <v>681</v>
      </c>
      <c r="L49">
        <v>6</v>
      </c>
      <c r="M49">
        <v>86.8416</v>
      </c>
      <c r="N49">
        <v>45.620600000000003</v>
      </c>
      <c r="O49">
        <v>23.397300000000001</v>
      </c>
      <c r="P49">
        <v>6.0994999999999999</v>
      </c>
      <c r="Q49">
        <v>2.6554000000000002</v>
      </c>
      <c r="R49">
        <v>3.6046</v>
      </c>
      <c r="S49">
        <v>2.4365000000000001</v>
      </c>
      <c r="T49">
        <v>2.0958000000000001</v>
      </c>
      <c r="U49">
        <v>1.1026</v>
      </c>
      <c r="V49">
        <v>2.0074000000000001</v>
      </c>
      <c r="W49">
        <v>19.586400000000001</v>
      </c>
      <c r="X49" t="s">
        <v>706</v>
      </c>
      <c r="Y49">
        <v>0.7026</v>
      </c>
      <c r="Z49" t="s">
        <v>451</v>
      </c>
      <c r="AA49">
        <v>1.236</v>
      </c>
      <c r="AB49" t="s">
        <v>707</v>
      </c>
      <c r="AC49">
        <v>0</v>
      </c>
      <c r="AD49">
        <v>28.582999999999998</v>
      </c>
      <c r="AE49">
        <v>225.9693</v>
      </c>
      <c r="AF49">
        <v>16</v>
      </c>
      <c r="AG49">
        <v>116</v>
      </c>
      <c r="AH49">
        <v>9</v>
      </c>
      <c r="AI49">
        <v>22</v>
      </c>
      <c r="AJ49" t="s">
        <v>404</v>
      </c>
      <c r="AL49" t="e">
        <f t="shared" ref="AL49:AL112" si="47">IF(AND(#REF!&lt;&gt;#REF!,#REF!&lt;&gt;#REF!),"Bold","")</f>
        <v>#REF!</v>
      </c>
    </row>
    <row r="50" spans="1:38">
      <c r="A50" t="s">
        <v>556</v>
      </c>
      <c r="B50" s="1">
        <v>0.57638888888888895</v>
      </c>
      <c r="C50" t="s">
        <v>146</v>
      </c>
      <c r="D50" t="s">
        <v>552</v>
      </c>
      <c r="E50" t="s">
        <v>553</v>
      </c>
      <c r="F50">
        <v>18768</v>
      </c>
      <c r="G50" t="s">
        <v>230</v>
      </c>
      <c r="H50" t="s">
        <v>231</v>
      </c>
      <c r="I50" t="s">
        <v>5</v>
      </c>
      <c r="J50" t="s">
        <v>554</v>
      </c>
      <c r="K50" t="s">
        <v>555</v>
      </c>
      <c r="L50">
        <v>10</v>
      </c>
      <c r="M50">
        <v>99.6143</v>
      </c>
      <c r="N50">
        <v>93.903999999999996</v>
      </c>
      <c r="O50">
        <v>50</v>
      </c>
      <c r="P50">
        <v>10.760199999999999</v>
      </c>
      <c r="Q50">
        <v>7.3994999999999997</v>
      </c>
      <c r="R50">
        <v>7.1017000000000001</v>
      </c>
      <c r="S50">
        <v>4.1002999999999998</v>
      </c>
      <c r="T50">
        <v>2.3929</v>
      </c>
      <c r="U50">
        <v>2.1072000000000002</v>
      </c>
      <c r="V50">
        <v>1.5744</v>
      </c>
      <c r="W50">
        <v>9.1071000000000009</v>
      </c>
      <c r="X50" t="s">
        <v>557</v>
      </c>
      <c r="Y50">
        <v>0.309</v>
      </c>
      <c r="Z50" t="s">
        <v>558</v>
      </c>
      <c r="AA50">
        <v>2.5790000000000002</v>
      </c>
      <c r="AB50" t="s">
        <v>559</v>
      </c>
      <c r="AC50">
        <v>1.0446</v>
      </c>
      <c r="AD50">
        <v>28.2393</v>
      </c>
      <c r="AE50" s="23">
        <v>320.23360000000002</v>
      </c>
      <c r="AF50">
        <v>2.75</v>
      </c>
      <c r="AG50">
        <v>137</v>
      </c>
      <c r="AH50">
        <v>9</v>
      </c>
      <c r="AI50">
        <v>16</v>
      </c>
      <c r="AJ50" t="s">
        <v>404</v>
      </c>
      <c r="AL50" t="e">
        <f t="shared" ref="AL50:AL113" si="48">IF(AND(#REF!&lt;&gt;#REF!,#REF!&lt;&gt;#REF!),"Bold","")</f>
        <v>#REF!</v>
      </c>
    </row>
    <row r="51" spans="1:38">
      <c r="A51" t="s">
        <v>933</v>
      </c>
      <c r="B51" s="1">
        <v>0.66666666666666663</v>
      </c>
      <c r="C51" t="s">
        <v>224</v>
      </c>
      <c r="D51" t="s">
        <v>708</v>
      </c>
      <c r="F51">
        <v>10903</v>
      </c>
      <c r="G51" t="s">
        <v>284</v>
      </c>
      <c r="H51" t="s">
        <v>231</v>
      </c>
      <c r="I51" t="s">
        <v>232</v>
      </c>
      <c r="J51" t="s">
        <v>285</v>
      </c>
      <c r="K51" t="s">
        <v>932</v>
      </c>
      <c r="L51">
        <v>9</v>
      </c>
      <c r="M51">
        <v>102.46769999999999</v>
      </c>
      <c r="N51">
        <v>93.198999999999998</v>
      </c>
      <c r="O51">
        <v>41.725499999999997</v>
      </c>
      <c r="P51">
        <v>16.256399999999999</v>
      </c>
      <c r="Q51">
        <v>9.8861000000000008</v>
      </c>
      <c r="R51">
        <v>10.2681</v>
      </c>
      <c r="S51">
        <v>4.6120000000000001</v>
      </c>
      <c r="T51">
        <v>6.2012</v>
      </c>
      <c r="U51">
        <v>3.1892999999999998</v>
      </c>
      <c r="V51">
        <v>2.9344000000000001</v>
      </c>
      <c r="W51">
        <v>0</v>
      </c>
      <c r="X51" t="s">
        <v>302</v>
      </c>
      <c r="Y51">
        <v>4.2358000000000002</v>
      </c>
      <c r="Z51" t="s">
        <v>237</v>
      </c>
      <c r="AA51">
        <v>4.5869</v>
      </c>
      <c r="AB51" t="s">
        <v>303</v>
      </c>
      <c r="AC51">
        <v>1.8849</v>
      </c>
      <c r="AD51">
        <v>28.2056</v>
      </c>
      <c r="AE51" s="23">
        <v>329.65280000000001</v>
      </c>
      <c r="AF51">
        <v>0.15</v>
      </c>
      <c r="AG51">
        <v>157</v>
      </c>
      <c r="AH51">
        <v>9</v>
      </c>
      <c r="AI51">
        <v>14</v>
      </c>
      <c r="AJ51" t="s">
        <v>404</v>
      </c>
      <c r="AL51" t="e">
        <f t="shared" ref="AL51:AL114" si="49">IF(AND(#REF!&lt;&gt;#REF!,#REF!&lt;&gt;#REF!),"Bold","")</f>
        <v>#REF!</v>
      </c>
    </row>
    <row r="52" spans="1:38">
      <c r="A52" t="s">
        <v>792</v>
      </c>
      <c r="B52" s="1">
        <v>0.625</v>
      </c>
      <c r="C52" t="s">
        <v>146</v>
      </c>
      <c r="D52" t="s">
        <v>229</v>
      </c>
      <c r="E52" t="s">
        <v>776</v>
      </c>
      <c r="F52">
        <v>45016</v>
      </c>
      <c r="G52" t="s">
        <v>230</v>
      </c>
      <c r="H52" t="s">
        <v>231</v>
      </c>
      <c r="I52" t="s">
        <v>5</v>
      </c>
      <c r="J52" t="s">
        <v>331</v>
      </c>
      <c r="K52" t="s">
        <v>777</v>
      </c>
      <c r="L52">
        <v>7</v>
      </c>
      <c r="M52">
        <v>94.211200000000005</v>
      </c>
      <c r="N52">
        <v>46.982799999999997</v>
      </c>
      <c r="O52">
        <v>28.048100000000002</v>
      </c>
      <c r="P52">
        <v>14.006500000000001</v>
      </c>
      <c r="Q52">
        <v>4.5012999999999996</v>
      </c>
      <c r="R52">
        <v>5.9249999999999998</v>
      </c>
      <c r="S52">
        <v>8.5326000000000004</v>
      </c>
      <c r="T52">
        <v>2.9489999999999998</v>
      </c>
      <c r="U52">
        <v>3.7031000000000001</v>
      </c>
      <c r="V52">
        <v>1.5797000000000001</v>
      </c>
      <c r="W52">
        <v>16.145</v>
      </c>
      <c r="X52" t="s">
        <v>573</v>
      </c>
      <c r="Y52">
        <v>4.1239999999999997</v>
      </c>
      <c r="Z52" t="s">
        <v>458</v>
      </c>
      <c r="AA52">
        <v>3.7204999999999999</v>
      </c>
      <c r="AB52" t="s">
        <v>275</v>
      </c>
      <c r="AC52">
        <v>1.3664000000000001</v>
      </c>
      <c r="AD52">
        <v>27.9252</v>
      </c>
      <c r="AE52">
        <v>263.72050000000002</v>
      </c>
      <c r="AF52">
        <v>8</v>
      </c>
      <c r="AG52">
        <v>145</v>
      </c>
      <c r="AH52">
        <v>9</v>
      </c>
      <c r="AI52">
        <v>168</v>
      </c>
      <c r="AJ52" t="s">
        <v>404</v>
      </c>
      <c r="AL52" t="e">
        <f t="shared" ref="AL52:AL115" si="50">IF(AND(#REF!&lt;&gt;#REF!,#REF!&lt;&gt;#REF!),"Bold","")</f>
        <v>#REF!</v>
      </c>
    </row>
    <row r="53" spans="1:38">
      <c r="A53" t="s">
        <v>771</v>
      </c>
      <c r="B53" s="1">
        <v>0.61805555555555558</v>
      </c>
      <c r="C53" t="s">
        <v>224</v>
      </c>
      <c r="D53" t="s">
        <v>761</v>
      </c>
      <c r="F53">
        <v>9267</v>
      </c>
      <c r="G53" t="s">
        <v>284</v>
      </c>
      <c r="H53" t="s">
        <v>231</v>
      </c>
      <c r="I53" t="s">
        <v>232</v>
      </c>
      <c r="J53" t="s">
        <v>331</v>
      </c>
      <c r="K53" t="s">
        <v>762</v>
      </c>
      <c r="L53">
        <v>5</v>
      </c>
      <c r="M53">
        <v>106.08839999999999</v>
      </c>
      <c r="N53">
        <v>61.008699999999997</v>
      </c>
      <c r="O53">
        <v>23.826000000000001</v>
      </c>
      <c r="P53">
        <v>6.8394000000000004</v>
      </c>
      <c r="Q53">
        <v>4.2580999999999998</v>
      </c>
      <c r="R53">
        <v>3.6171000000000002</v>
      </c>
      <c r="S53">
        <v>3.5253000000000001</v>
      </c>
      <c r="T53">
        <v>0</v>
      </c>
      <c r="U53">
        <v>0</v>
      </c>
      <c r="V53">
        <v>0</v>
      </c>
      <c r="W53">
        <v>0</v>
      </c>
      <c r="X53" t="s">
        <v>328</v>
      </c>
      <c r="Y53">
        <v>2.6890000000000001</v>
      </c>
      <c r="Z53" t="s">
        <v>772</v>
      </c>
      <c r="AA53">
        <v>2.1991999999999998</v>
      </c>
      <c r="AB53" t="s">
        <v>773</v>
      </c>
      <c r="AC53">
        <v>0.62460000000000004</v>
      </c>
      <c r="AD53">
        <v>27.8567</v>
      </c>
      <c r="AE53">
        <v>248.1131</v>
      </c>
      <c r="AF53">
        <v>8</v>
      </c>
      <c r="AG53">
        <v>0</v>
      </c>
      <c r="AH53">
        <v>9</v>
      </c>
      <c r="AJ53" t="s">
        <v>404</v>
      </c>
      <c r="AL53" t="e">
        <f t="shared" ref="AL53:AL116" si="51">IF(AND(#REF!&lt;&gt;#REF!,#REF!&lt;&gt;#REF!),"Bold","")</f>
        <v>#REF!</v>
      </c>
    </row>
    <row r="54" spans="1:38">
      <c r="A54" t="s">
        <v>894</v>
      </c>
      <c r="B54" s="1">
        <v>0.65625</v>
      </c>
      <c r="C54" t="s">
        <v>212</v>
      </c>
      <c r="D54" t="s">
        <v>229</v>
      </c>
      <c r="F54">
        <v>13606</v>
      </c>
      <c r="G54" t="s">
        <v>230</v>
      </c>
      <c r="H54" t="s">
        <v>231</v>
      </c>
      <c r="I54" t="s">
        <v>5</v>
      </c>
      <c r="J54" t="s">
        <v>331</v>
      </c>
      <c r="K54" t="s">
        <v>893</v>
      </c>
      <c r="L54">
        <v>7</v>
      </c>
      <c r="M54">
        <v>110.9</v>
      </c>
      <c r="N54">
        <v>71.0672</v>
      </c>
      <c r="O54">
        <v>28.5307</v>
      </c>
      <c r="P54">
        <v>12.74</v>
      </c>
      <c r="Q54">
        <v>8.1561000000000003</v>
      </c>
      <c r="R54">
        <v>6.9260999999999999</v>
      </c>
      <c r="S54">
        <v>3.3864999999999998</v>
      </c>
      <c r="T54">
        <v>1.214</v>
      </c>
      <c r="U54">
        <v>1.6837</v>
      </c>
      <c r="V54">
        <v>1.4383999999999999</v>
      </c>
      <c r="W54">
        <v>19.5471</v>
      </c>
      <c r="X54" t="s">
        <v>617</v>
      </c>
      <c r="Y54">
        <v>0.58330000000000004</v>
      </c>
      <c r="Z54" t="s">
        <v>804</v>
      </c>
      <c r="AA54">
        <v>1.5998000000000001</v>
      </c>
      <c r="AB54" t="s">
        <v>895</v>
      </c>
      <c r="AC54">
        <v>1.8288</v>
      </c>
      <c r="AD54">
        <v>27.6997</v>
      </c>
      <c r="AE54" s="23">
        <v>297.30130000000003</v>
      </c>
      <c r="AF54">
        <v>3</v>
      </c>
      <c r="AG54">
        <v>112</v>
      </c>
      <c r="AH54">
        <v>16</v>
      </c>
      <c r="AI54">
        <v>26</v>
      </c>
      <c r="AJ54" t="s">
        <v>381</v>
      </c>
      <c r="AL54" t="e">
        <f t="shared" ref="AL54:AL117" si="52">IF(AND(#REF!&lt;&gt;#REF!,#REF!&lt;&gt;#REF!),"Bold","")</f>
        <v>#REF!</v>
      </c>
    </row>
    <row r="55" spans="1:38">
      <c r="A55" t="s">
        <v>365</v>
      </c>
      <c r="B55" s="1">
        <v>0.53472222222222221</v>
      </c>
      <c r="C55" t="s">
        <v>212</v>
      </c>
      <c r="D55" t="s">
        <v>229</v>
      </c>
      <c r="F55">
        <v>6814</v>
      </c>
      <c r="G55" t="s">
        <v>230</v>
      </c>
      <c r="H55" t="s">
        <v>231</v>
      </c>
      <c r="I55" t="s">
        <v>232</v>
      </c>
      <c r="J55" t="s">
        <v>331</v>
      </c>
      <c r="K55" t="s">
        <v>358</v>
      </c>
      <c r="L55">
        <v>6</v>
      </c>
      <c r="M55">
        <v>48.7423</v>
      </c>
      <c r="N55">
        <v>51.021299999999997</v>
      </c>
      <c r="O55">
        <v>24.2456</v>
      </c>
      <c r="P55">
        <v>5.3712999999999997</v>
      </c>
      <c r="Q55">
        <v>5.1025</v>
      </c>
      <c r="R55">
        <v>4.6816000000000004</v>
      </c>
      <c r="S55">
        <v>2.6974</v>
      </c>
      <c r="T55">
        <v>1.8391</v>
      </c>
      <c r="U55">
        <v>0.60670000000000002</v>
      </c>
      <c r="V55">
        <v>0.5716</v>
      </c>
      <c r="W55">
        <v>18.1221</v>
      </c>
      <c r="X55" t="s">
        <v>366</v>
      </c>
      <c r="Y55">
        <v>0</v>
      </c>
      <c r="Z55" t="s">
        <v>367</v>
      </c>
      <c r="AA55">
        <v>0.44440000000000002</v>
      </c>
      <c r="AB55" t="s">
        <v>368</v>
      </c>
      <c r="AC55">
        <v>1.6158999999999999</v>
      </c>
      <c r="AD55">
        <v>27.637699999999999</v>
      </c>
      <c r="AE55">
        <v>192.6996</v>
      </c>
      <c r="AF55">
        <v>14</v>
      </c>
      <c r="AG55">
        <v>94</v>
      </c>
      <c r="AH55">
        <v>16</v>
      </c>
      <c r="AI55">
        <v>185</v>
      </c>
      <c r="AJ55" t="s">
        <v>381</v>
      </c>
      <c r="AL55" t="e">
        <f t="shared" ref="AL55:AL118" si="53">IF(AND(#REF!&lt;&gt;#REF!,#REF!&lt;&gt;#REF!),"Bold","")</f>
        <v>#REF!</v>
      </c>
    </row>
    <row r="56" spans="1:38">
      <c r="A56" t="s">
        <v>828</v>
      </c>
      <c r="B56" s="1">
        <v>0.64236111111111105</v>
      </c>
      <c r="C56" t="s">
        <v>224</v>
      </c>
      <c r="D56" t="s">
        <v>826</v>
      </c>
      <c r="F56">
        <v>10903</v>
      </c>
      <c r="G56" t="s">
        <v>284</v>
      </c>
      <c r="H56" t="s">
        <v>231</v>
      </c>
      <c r="I56" t="s">
        <v>5</v>
      </c>
      <c r="J56" t="s">
        <v>331</v>
      </c>
      <c r="K56" t="s">
        <v>827</v>
      </c>
      <c r="L56">
        <v>8</v>
      </c>
      <c r="M56">
        <v>117.69499999999999</v>
      </c>
      <c r="N56">
        <v>111.8946</v>
      </c>
      <c r="O56">
        <v>36.678899999999999</v>
      </c>
      <c r="P56">
        <v>14.637</v>
      </c>
      <c r="Q56">
        <v>9.9344999999999999</v>
      </c>
      <c r="R56">
        <v>3.8199000000000001</v>
      </c>
      <c r="S56">
        <v>3.1775000000000002</v>
      </c>
      <c r="T56">
        <v>2.0602999999999998</v>
      </c>
      <c r="U56">
        <v>1.6958</v>
      </c>
      <c r="V56">
        <v>1.6395</v>
      </c>
      <c r="W56">
        <v>10.8375</v>
      </c>
      <c r="X56" t="s">
        <v>829</v>
      </c>
      <c r="Y56">
        <v>2.4851999999999999</v>
      </c>
      <c r="Z56" t="s">
        <v>830</v>
      </c>
      <c r="AA56">
        <v>1.3774999999999999</v>
      </c>
      <c r="AB56" t="s">
        <v>711</v>
      </c>
      <c r="AC56">
        <v>1.4581</v>
      </c>
      <c r="AD56">
        <v>27.5745</v>
      </c>
      <c r="AE56" s="23">
        <v>346.9658</v>
      </c>
      <c r="AF56">
        <v>5.5</v>
      </c>
      <c r="AG56">
        <v>120</v>
      </c>
      <c r="AH56">
        <v>16</v>
      </c>
      <c r="AI56">
        <v>32</v>
      </c>
      <c r="AJ56" t="s">
        <v>381</v>
      </c>
      <c r="AL56" t="e">
        <f t="shared" ref="AL56:AL119" si="54">IF(AND(#REF!&lt;&gt;#REF!,#REF!&lt;&gt;#REF!),"Bold","")</f>
        <v>#REF!</v>
      </c>
    </row>
    <row r="57" spans="1:38">
      <c r="A57" t="s">
        <v>547</v>
      </c>
      <c r="B57" s="1">
        <v>0.56944444444444442</v>
      </c>
      <c r="C57" t="s">
        <v>224</v>
      </c>
      <c r="D57" t="s">
        <v>401</v>
      </c>
      <c r="F57">
        <v>14150</v>
      </c>
      <c r="G57" t="s">
        <v>284</v>
      </c>
      <c r="H57" t="s">
        <v>231</v>
      </c>
      <c r="I57" t="s">
        <v>5</v>
      </c>
      <c r="J57" t="s">
        <v>331</v>
      </c>
      <c r="K57" t="s">
        <v>530</v>
      </c>
      <c r="L57">
        <v>8</v>
      </c>
      <c r="M57">
        <v>70.031700000000001</v>
      </c>
      <c r="N57">
        <v>50.933799999999998</v>
      </c>
      <c r="O57">
        <v>20.165800000000001</v>
      </c>
      <c r="P57">
        <v>8.6975999999999996</v>
      </c>
      <c r="Q57">
        <v>7.5919999999999996</v>
      </c>
      <c r="R57">
        <v>4.0918999999999999</v>
      </c>
      <c r="S57">
        <v>2.3517999999999999</v>
      </c>
      <c r="T57">
        <v>1.3747</v>
      </c>
      <c r="U57">
        <v>1.6769000000000001</v>
      </c>
      <c r="V57">
        <v>2.4394</v>
      </c>
      <c r="W57">
        <v>19.239999999999998</v>
      </c>
      <c r="X57" t="s">
        <v>417</v>
      </c>
      <c r="Y57">
        <v>1.3036000000000001</v>
      </c>
      <c r="Z57" t="s">
        <v>548</v>
      </c>
      <c r="AA57">
        <v>1.2021999999999999</v>
      </c>
      <c r="AB57" t="s">
        <v>384</v>
      </c>
      <c r="AC57">
        <v>1.9205000000000001</v>
      </c>
      <c r="AD57">
        <v>27.321100000000001</v>
      </c>
      <c r="AE57">
        <v>220.34309999999999</v>
      </c>
      <c r="AF57">
        <v>16</v>
      </c>
      <c r="AG57">
        <v>123</v>
      </c>
      <c r="AH57">
        <v>16</v>
      </c>
      <c r="AI57">
        <v>130</v>
      </c>
      <c r="AJ57" t="s">
        <v>381</v>
      </c>
      <c r="AL57" t="e">
        <f t="shared" ref="AL57:AL120" si="55">IF(AND(#REF!&lt;&gt;#REF!,#REF!&lt;&gt;#REF!),"Bold","")</f>
        <v>#REF!</v>
      </c>
    </row>
    <row r="58" spans="1:38">
      <c r="A58" t="s">
        <v>467</v>
      </c>
      <c r="B58" s="1">
        <v>0.55208333333333337</v>
      </c>
      <c r="C58" t="s">
        <v>146</v>
      </c>
      <c r="D58" t="s">
        <v>427</v>
      </c>
      <c r="E58" t="s">
        <v>428</v>
      </c>
      <c r="F58">
        <v>9747</v>
      </c>
      <c r="G58" t="s">
        <v>230</v>
      </c>
      <c r="H58" t="s">
        <v>231</v>
      </c>
      <c r="I58" t="s">
        <v>5</v>
      </c>
      <c r="J58" t="s">
        <v>331</v>
      </c>
      <c r="K58" t="s">
        <v>429</v>
      </c>
      <c r="L58">
        <v>7</v>
      </c>
      <c r="M58">
        <v>59.872500000000002</v>
      </c>
      <c r="N58">
        <v>39.7196</v>
      </c>
      <c r="O58">
        <v>30.852699999999999</v>
      </c>
      <c r="P58">
        <v>11.770799999999999</v>
      </c>
      <c r="Q58">
        <v>3.3552</v>
      </c>
      <c r="R58">
        <v>3.2210999999999999</v>
      </c>
      <c r="S58">
        <v>2.9874000000000001</v>
      </c>
      <c r="T58">
        <v>2.6059000000000001</v>
      </c>
      <c r="U58">
        <v>1.3976</v>
      </c>
      <c r="V58">
        <v>1.0961000000000001</v>
      </c>
      <c r="W58">
        <v>13.475</v>
      </c>
      <c r="X58" t="s">
        <v>468</v>
      </c>
      <c r="Y58">
        <v>2.2324000000000002</v>
      </c>
      <c r="Z58" t="s">
        <v>469</v>
      </c>
      <c r="AA58">
        <v>2.8492999999999999</v>
      </c>
      <c r="AB58" t="s">
        <v>259</v>
      </c>
      <c r="AC58">
        <v>1.9743999999999999</v>
      </c>
      <c r="AD58">
        <v>27.1</v>
      </c>
      <c r="AE58">
        <v>204.51</v>
      </c>
      <c r="AF58">
        <v>12</v>
      </c>
      <c r="AG58">
        <v>116</v>
      </c>
      <c r="AH58">
        <v>16</v>
      </c>
      <c r="AI58">
        <v>35</v>
      </c>
      <c r="AJ58" t="s">
        <v>381</v>
      </c>
      <c r="AL58" t="e">
        <f t="shared" ref="AL58:AL121" si="56">IF(AND(#REF!&lt;&gt;#REF!,#REF!&lt;&gt;#REF!),"Bold","")</f>
        <v>#REF!</v>
      </c>
    </row>
    <row r="59" spans="1:38">
      <c r="A59" t="s">
        <v>712</v>
      </c>
      <c r="B59" s="1">
        <v>0.60763888888888895</v>
      </c>
      <c r="C59" t="s">
        <v>212</v>
      </c>
      <c r="D59" t="s">
        <v>708</v>
      </c>
      <c r="F59">
        <v>5451</v>
      </c>
      <c r="G59" t="s">
        <v>230</v>
      </c>
      <c r="H59" t="s">
        <v>231</v>
      </c>
      <c r="I59" t="s">
        <v>5</v>
      </c>
      <c r="J59" t="s">
        <v>331</v>
      </c>
      <c r="K59" t="s">
        <v>709</v>
      </c>
      <c r="L59">
        <v>6</v>
      </c>
      <c r="M59">
        <v>64.28</v>
      </c>
      <c r="N59">
        <v>70.0886</v>
      </c>
      <c r="O59">
        <v>19.9313</v>
      </c>
      <c r="P59">
        <v>13.4209</v>
      </c>
      <c r="Q59">
        <v>7.6318999999999999</v>
      </c>
      <c r="R59">
        <v>5.1548999999999996</v>
      </c>
      <c r="S59">
        <v>3.8081</v>
      </c>
      <c r="T59">
        <v>1.7175</v>
      </c>
      <c r="U59">
        <v>1.9641</v>
      </c>
      <c r="V59">
        <v>1.3214999999999999</v>
      </c>
      <c r="W59">
        <v>18.785</v>
      </c>
      <c r="X59" t="s">
        <v>496</v>
      </c>
      <c r="Y59">
        <v>2.5407000000000002</v>
      </c>
      <c r="Z59" t="s">
        <v>423</v>
      </c>
      <c r="AA59">
        <v>0.6996</v>
      </c>
      <c r="AB59" t="s">
        <v>259</v>
      </c>
      <c r="AC59">
        <v>1.9147000000000001</v>
      </c>
      <c r="AD59">
        <v>26.982500000000002</v>
      </c>
      <c r="AE59">
        <v>240.2413</v>
      </c>
      <c r="AF59">
        <v>7.5</v>
      </c>
      <c r="AG59">
        <v>91</v>
      </c>
      <c r="AH59">
        <v>16</v>
      </c>
      <c r="AI59">
        <v>169</v>
      </c>
      <c r="AJ59" t="s">
        <v>381</v>
      </c>
      <c r="AL59" t="e">
        <f t="shared" ref="AL59:AL122" si="57">IF(AND(#REF!&lt;&gt;#REF!,#REF!&lt;&gt;#REF!),"Bold","")</f>
        <v>#REF!</v>
      </c>
    </row>
    <row r="60" spans="1:38">
      <c r="A60" t="s">
        <v>337</v>
      </c>
      <c r="B60" s="1">
        <v>0.52777777777777779</v>
      </c>
      <c r="C60" t="s">
        <v>146</v>
      </c>
      <c r="D60" t="s">
        <v>229</v>
      </c>
      <c r="E60" t="s">
        <v>330</v>
      </c>
      <c r="F60">
        <v>5198</v>
      </c>
      <c r="G60" t="s">
        <v>230</v>
      </c>
      <c r="H60" t="s">
        <v>231</v>
      </c>
      <c r="I60" t="s">
        <v>232</v>
      </c>
      <c r="J60" t="s">
        <v>331</v>
      </c>
      <c r="K60" t="s">
        <v>332</v>
      </c>
      <c r="L60">
        <v>5</v>
      </c>
      <c r="M60">
        <v>79.061400000000006</v>
      </c>
      <c r="N60">
        <v>42.821599999999997</v>
      </c>
      <c r="O60">
        <v>29.1065</v>
      </c>
      <c r="P60">
        <v>4.3178999999999998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19.482900000000001</v>
      </c>
      <c r="X60" t="s">
        <v>338</v>
      </c>
      <c r="Y60">
        <v>2.8172000000000001</v>
      </c>
      <c r="Z60" t="s">
        <v>339</v>
      </c>
      <c r="AA60">
        <v>2.1076999999999999</v>
      </c>
      <c r="AB60" t="s">
        <v>303</v>
      </c>
      <c r="AC60">
        <v>1.7524</v>
      </c>
      <c r="AD60">
        <v>26.916599999999999</v>
      </c>
      <c r="AE60">
        <v>226.29599999999999</v>
      </c>
      <c r="AF60">
        <v>12</v>
      </c>
      <c r="AG60">
        <v>0</v>
      </c>
      <c r="AH60">
        <v>16</v>
      </c>
      <c r="AI60">
        <v>20</v>
      </c>
      <c r="AJ60" t="s">
        <v>381</v>
      </c>
      <c r="AL60" t="e">
        <f t="shared" ref="AL60:AL123" si="58">IF(AND(#REF!&lt;&gt;#REF!,#REF!&lt;&gt;#REF!),"Bold","")</f>
        <v>#REF!</v>
      </c>
    </row>
    <row r="61" spans="1:38">
      <c r="A61" t="s">
        <v>493</v>
      </c>
      <c r="B61" s="1">
        <v>0.55902777777777779</v>
      </c>
      <c r="C61" t="s">
        <v>212</v>
      </c>
      <c r="D61" t="s">
        <v>283</v>
      </c>
      <c r="F61">
        <v>5996</v>
      </c>
      <c r="G61" t="s">
        <v>230</v>
      </c>
      <c r="H61" t="s">
        <v>231</v>
      </c>
      <c r="I61" t="s">
        <v>232</v>
      </c>
      <c r="J61" t="s">
        <v>285</v>
      </c>
      <c r="K61" t="s">
        <v>483</v>
      </c>
      <c r="L61">
        <v>5</v>
      </c>
      <c r="M61">
        <v>76.972999999999999</v>
      </c>
      <c r="N61">
        <v>38.642400000000002</v>
      </c>
      <c r="O61">
        <v>22.5092</v>
      </c>
      <c r="P61">
        <v>8.8150999999999993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18.495000000000001</v>
      </c>
      <c r="X61" t="s">
        <v>494</v>
      </c>
      <c r="Y61">
        <v>0.94</v>
      </c>
      <c r="Z61" t="s">
        <v>262</v>
      </c>
      <c r="AA61">
        <v>2.2663000000000002</v>
      </c>
      <c r="AB61" t="s">
        <v>426</v>
      </c>
      <c r="AC61">
        <v>1.9862</v>
      </c>
      <c r="AD61">
        <v>26.75</v>
      </c>
      <c r="AE61">
        <v>215.76140000000001</v>
      </c>
      <c r="AF61">
        <v>3</v>
      </c>
      <c r="AG61">
        <v>0</v>
      </c>
      <c r="AH61">
        <v>16</v>
      </c>
      <c r="AI61">
        <v>11</v>
      </c>
      <c r="AJ61" t="s">
        <v>381</v>
      </c>
      <c r="AL61" t="e">
        <f t="shared" ref="AL61:AL124" si="59">IF(AND(#REF!&lt;&gt;#REF!,#REF!&lt;&gt;#REF!),"Bold","")</f>
        <v>#REF!</v>
      </c>
    </row>
    <row r="62" spans="1:38">
      <c r="A62" t="s">
        <v>606</v>
      </c>
      <c r="B62" s="1">
        <v>0.58333333333333337</v>
      </c>
      <c r="C62" t="s">
        <v>212</v>
      </c>
      <c r="D62" t="s">
        <v>283</v>
      </c>
      <c r="F62">
        <v>5724</v>
      </c>
      <c r="G62" t="s">
        <v>230</v>
      </c>
      <c r="H62" t="s">
        <v>231</v>
      </c>
      <c r="I62" t="s">
        <v>5</v>
      </c>
      <c r="J62" t="s">
        <v>331</v>
      </c>
      <c r="K62" t="s">
        <v>582</v>
      </c>
      <c r="L62">
        <v>11</v>
      </c>
      <c r="M62">
        <v>43.652200000000001</v>
      </c>
      <c r="N62">
        <v>35.409999999999997</v>
      </c>
      <c r="O62">
        <v>14.641400000000001</v>
      </c>
      <c r="P62">
        <v>7.3719999999999999</v>
      </c>
      <c r="Q62">
        <v>5.3631000000000002</v>
      </c>
      <c r="R62">
        <v>5.6006</v>
      </c>
      <c r="S62">
        <v>1.9095</v>
      </c>
      <c r="T62">
        <v>1.5316000000000001</v>
      </c>
      <c r="U62">
        <v>1.0382</v>
      </c>
      <c r="V62">
        <v>0.9859</v>
      </c>
      <c r="W62">
        <v>15.5243</v>
      </c>
      <c r="X62" t="s">
        <v>607</v>
      </c>
      <c r="Y62">
        <v>0.42080000000000001</v>
      </c>
      <c r="Z62" t="s">
        <v>608</v>
      </c>
      <c r="AA62">
        <v>0.50090000000000001</v>
      </c>
      <c r="AB62" t="s">
        <v>609</v>
      </c>
      <c r="AC62">
        <v>0.88470000000000004</v>
      </c>
      <c r="AD62">
        <v>26.625399999999999</v>
      </c>
      <c r="AE62">
        <v>161.4607</v>
      </c>
      <c r="AF62">
        <v>25</v>
      </c>
      <c r="AG62">
        <v>92</v>
      </c>
      <c r="AH62">
        <v>16</v>
      </c>
      <c r="AI62">
        <v>15</v>
      </c>
      <c r="AJ62" t="s">
        <v>381</v>
      </c>
      <c r="AL62" t="e">
        <f t="shared" ref="AL62:AL125" si="60">IF(AND(#REF!&lt;&gt;#REF!,#REF!&lt;&gt;#REF!),"Bold","")</f>
        <v>#REF!</v>
      </c>
    </row>
    <row r="63" spans="1:38">
      <c r="A63" t="s">
        <v>950</v>
      </c>
      <c r="B63" s="1">
        <v>0.67361111111111116</v>
      </c>
      <c r="C63" t="s">
        <v>146</v>
      </c>
      <c r="D63" t="s">
        <v>943</v>
      </c>
      <c r="E63" t="s">
        <v>330</v>
      </c>
      <c r="F63">
        <v>4379</v>
      </c>
      <c r="G63" t="s">
        <v>230</v>
      </c>
      <c r="H63" t="s">
        <v>231</v>
      </c>
      <c r="I63" t="s">
        <v>232</v>
      </c>
      <c r="J63" t="s">
        <v>944</v>
      </c>
      <c r="K63" t="s">
        <v>945</v>
      </c>
      <c r="L63">
        <v>4</v>
      </c>
      <c r="M63">
        <v>60.0473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24.008600000000001</v>
      </c>
      <c r="X63" t="s">
        <v>341</v>
      </c>
      <c r="Y63">
        <v>4.3845000000000001</v>
      </c>
      <c r="Z63" t="s">
        <v>342</v>
      </c>
      <c r="AA63">
        <v>3.4108000000000001</v>
      </c>
      <c r="AB63" t="s">
        <v>951</v>
      </c>
      <c r="AC63">
        <v>0</v>
      </c>
      <c r="AD63">
        <v>26.2</v>
      </c>
      <c r="AE63">
        <v>209.38300000000001</v>
      </c>
      <c r="AF63">
        <v>10</v>
      </c>
      <c r="AG63">
        <v>0</v>
      </c>
      <c r="AH63">
        <v>16</v>
      </c>
      <c r="AI63">
        <v>498</v>
      </c>
      <c r="AJ63" t="s">
        <v>381</v>
      </c>
      <c r="AL63" t="e">
        <f t="shared" ref="AL63:AL126" si="61">IF(AND(#REF!&lt;&gt;#REF!,#REF!&lt;&gt;#REF!),"Bold","")</f>
        <v>#REF!</v>
      </c>
    </row>
    <row r="64" spans="1:38">
      <c r="A64" t="s">
        <v>978</v>
      </c>
      <c r="B64" s="1">
        <v>0.68055555555555547</v>
      </c>
      <c r="C64" t="s">
        <v>212</v>
      </c>
      <c r="D64" t="s">
        <v>283</v>
      </c>
      <c r="F64">
        <v>5996</v>
      </c>
      <c r="G64" t="s">
        <v>230</v>
      </c>
      <c r="H64" t="s">
        <v>231</v>
      </c>
      <c r="I64" t="s">
        <v>232</v>
      </c>
      <c r="J64" t="s">
        <v>976</v>
      </c>
      <c r="K64" t="s">
        <v>977</v>
      </c>
      <c r="L64">
        <v>6</v>
      </c>
      <c r="M64">
        <v>61.198</v>
      </c>
      <c r="N64">
        <v>59.241500000000002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7.1429</v>
      </c>
      <c r="X64" t="s">
        <v>979</v>
      </c>
      <c r="Y64">
        <v>4.5867000000000004</v>
      </c>
      <c r="Z64" t="s">
        <v>237</v>
      </c>
      <c r="AA64">
        <v>3.5464000000000002</v>
      </c>
      <c r="AB64" t="s">
        <v>255</v>
      </c>
      <c r="AC64">
        <v>1.7141</v>
      </c>
      <c r="AD64">
        <v>26</v>
      </c>
      <c r="AE64" s="23">
        <v>217.59710000000001</v>
      </c>
      <c r="AF64">
        <v>1</v>
      </c>
      <c r="AG64">
        <v>0</v>
      </c>
      <c r="AH64">
        <v>16</v>
      </c>
      <c r="AI64">
        <v>20</v>
      </c>
      <c r="AJ64" t="s">
        <v>381</v>
      </c>
      <c r="AL64" t="e">
        <f t="shared" ref="AL64:AL127" si="62">IF(AND(#REF!&lt;&gt;#REF!,#REF!&lt;&gt;#REF!),"Bold","")</f>
        <v>#REF!</v>
      </c>
    </row>
    <row r="65" spans="1:38">
      <c r="A65" t="s">
        <v>568</v>
      </c>
      <c r="B65" s="1">
        <v>0.57638888888888895</v>
      </c>
      <c r="C65" t="s">
        <v>146</v>
      </c>
      <c r="D65" t="s">
        <v>552</v>
      </c>
      <c r="E65" t="s">
        <v>553</v>
      </c>
      <c r="F65">
        <v>18768</v>
      </c>
      <c r="G65" t="s">
        <v>230</v>
      </c>
      <c r="H65" t="s">
        <v>231</v>
      </c>
      <c r="I65" t="s">
        <v>5</v>
      </c>
      <c r="J65" t="s">
        <v>554</v>
      </c>
      <c r="K65" t="s">
        <v>555</v>
      </c>
      <c r="L65">
        <v>10</v>
      </c>
      <c r="M65">
        <v>76.370999999999995</v>
      </c>
      <c r="N65">
        <v>50.335999999999999</v>
      </c>
      <c r="O65">
        <v>35.606299999999997</v>
      </c>
      <c r="P65">
        <v>10.372400000000001</v>
      </c>
      <c r="Q65">
        <v>6.9665999999999997</v>
      </c>
      <c r="R65">
        <v>7.9055999999999997</v>
      </c>
      <c r="S65">
        <v>4.9234</v>
      </c>
      <c r="T65">
        <v>2.2841</v>
      </c>
      <c r="U65">
        <v>3.1960999999999999</v>
      </c>
      <c r="V65">
        <v>2.6368999999999998</v>
      </c>
      <c r="W65">
        <v>21.204999999999998</v>
      </c>
      <c r="X65" t="s">
        <v>569</v>
      </c>
      <c r="Y65">
        <v>2.6684999999999999</v>
      </c>
      <c r="Z65" t="s">
        <v>570</v>
      </c>
      <c r="AA65">
        <v>3.6701999999999999</v>
      </c>
      <c r="AB65" t="s">
        <v>571</v>
      </c>
      <c r="AC65">
        <v>1.6479999999999999</v>
      </c>
      <c r="AD65">
        <v>25.9879</v>
      </c>
      <c r="AE65">
        <v>255.77799999999999</v>
      </c>
      <c r="AF65">
        <v>7.5</v>
      </c>
      <c r="AG65">
        <v>140</v>
      </c>
      <c r="AH65">
        <v>16</v>
      </c>
      <c r="AI65">
        <v>41</v>
      </c>
      <c r="AJ65" t="s">
        <v>381</v>
      </c>
      <c r="AL65" t="e">
        <f t="shared" ref="AL65:AL128" si="63">IF(AND(#REF!&lt;&gt;#REF!,#REF!&lt;&gt;#REF!),"Bold","")</f>
        <v>#REF!</v>
      </c>
    </row>
    <row r="66" spans="1:38">
      <c r="A66" t="s">
        <v>861</v>
      </c>
      <c r="B66" s="1">
        <v>0.64236111111111105</v>
      </c>
      <c r="C66" t="s">
        <v>224</v>
      </c>
      <c r="D66" t="s">
        <v>826</v>
      </c>
      <c r="F66">
        <v>10903</v>
      </c>
      <c r="G66" t="s">
        <v>284</v>
      </c>
      <c r="H66" t="s">
        <v>231</v>
      </c>
      <c r="I66" t="s">
        <v>5</v>
      </c>
      <c r="J66" t="s">
        <v>331</v>
      </c>
      <c r="K66" t="s">
        <v>827</v>
      </c>
      <c r="L66">
        <v>5</v>
      </c>
      <c r="M66">
        <v>47.4482</v>
      </c>
      <c r="N66">
        <v>59.496899999999997</v>
      </c>
      <c r="O66">
        <v>33.145499999999998</v>
      </c>
      <c r="P66">
        <v>7.9371999999999998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8.7241999999999997</v>
      </c>
      <c r="X66" t="s">
        <v>862</v>
      </c>
      <c r="Y66">
        <v>1.3407</v>
      </c>
      <c r="Z66" t="s">
        <v>242</v>
      </c>
      <c r="AA66">
        <v>0.372</v>
      </c>
      <c r="AB66" t="s">
        <v>863</v>
      </c>
      <c r="AC66">
        <v>1.4616</v>
      </c>
      <c r="AD66">
        <v>25.9</v>
      </c>
      <c r="AE66">
        <v>205.5326</v>
      </c>
      <c r="AF66">
        <v>12</v>
      </c>
      <c r="AG66">
        <v>129</v>
      </c>
      <c r="AH66">
        <v>16</v>
      </c>
      <c r="AI66">
        <v>191</v>
      </c>
      <c r="AJ66" t="s">
        <v>381</v>
      </c>
      <c r="AL66" t="e">
        <f t="shared" ref="AL66:AL129" si="64">IF(AND(#REF!&lt;&gt;#REF!,#REF!&lt;&gt;#REF!),"Bold","")</f>
        <v>#REF!</v>
      </c>
    </row>
    <row r="67" spans="1:38">
      <c r="A67" t="s">
        <v>785</v>
      </c>
      <c r="B67" s="1">
        <v>0.625</v>
      </c>
      <c r="C67" t="s">
        <v>146</v>
      </c>
      <c r="D67" t="s">
        <v>229</v>
      </c>
      <c r="E67" t="s">
        <v>776</v>
      </c>
      <c r="F67">
        <v>45016</v>
      </c>
      <c r="G67" t="s">
        <v>230</v>
      </c>
      <c r="H67" t="s">
        <v>231</v>
      </c>
      <c r="I67" t="s">
        <v>5</v>
      </c>
      <c r="J67" t="s">
        <v>331</v>
      </c>
      <c r="K67" t="s">
        <v>777</v>
      </c>
      <c r="L67">
        <v>8</v>
      </c>
      <c r="M67">
        <v>131.381</v>
      </c>
      <c r="N67">
        <v>50.343499999999999</v>
      </c>
      <c r="O67">
        <v>46.035200000000003</v>
      </c>
      <c r="P67">
        <v>10.246600000000001</v>
      </c>
      <c r="Q67">
        <v>7.6448</v>
      </c>
      <c r="R67">
        <v>6.5381</v>
      </c>
      <c r="S67">
        <v>5.5974000000000004</v>
      </c>
      <c r="T67">
        <v>2.3129</v>
      </c>
      <c r="U67">
        <v>1.8897999999999999</v>
      </c>
      <c r="V67">
        <v>1.8476999999999999</v>
      </c>
      <c r="W67">
        <v>22.526399999999999</v>
      </c>
      <c r="X67" t="s">
        <v>786</v>
      </c>
      <c r="Y67">
        <v>0.61360000000000003</v>
      </c>
      <c r="Z67" t="s">
        <v>469</v>
      </c>
      <c r="AA67">
        <v>1.5161</v>
      </c>
      <c r="AB67" t="s">
        <v>628</v>
      </c>
      <c r="AC67">
        <v>1.9950000000000001</v>
      </c>
      <c r="AD67">
        <v>25.557700000000001</v>
      </c>
      <c r="AE67">
        <v>316.04579999999999</v>
      </c>
      <c r="AF67">
        <v>10</v>
      </c>
      <c r="AG67">
        <v>147</v>
      </c>
      <c r="AH67">
        <v>16</v>
      </c>
      <c r="AI67">
        <v>297</v>
      </c>
      <c r="AJ67" t="s">
        <v>381</v>
      </c>
      <c r="AL67" t="e">
        <f t="shared" ref="AL67:AL130" si="65">IF(AND(#REF!&lt;&gt;#REF!,#REF!&lt;&gt;#REF!),"Bold","")</f>
        <v>#REF!</v>
      </c>
    </row>
    <row r="68" spans="1:38">
      <c r="A68" t="s">
        <v>876</v>
      </c>
      <c r="B68" s="1">
        <v>0.64930555555555558</v>
      </c>
      <c r="C68" t="s">
        <v>146</v>
      </c>
      <c r="D68" t="s">
        <v>552</v>
      </c>
      <c r="E68" t="s">
        <v>428</v>
      </c>
      <c r="F68">
        <v>9747</v>
      </c>
      <c r="G68" t="s">
        <v>230</v>
      </c>
      <c r="H68" t="s">
        <v>231</v>
      </c>
      <c r="I68" t="s">
        <v>5</v>
      </c>
      <c r="J68" t="s">
        <v>331</v>
      </c>
      <c r="K68" t="s">
        <v>872</v>
      </c>
      <c r="L68">
        <v>7</v>
      </c>
      <c r="M68">
        <v>109.2</v>
      </c>
      <c r="N68">
        <v>72.415599999999998</v>
      </c>
      <c r="O68">
        <v>30.643899999999999</v>
      </c>
      <c r="P68">
        <v>6.9584000000000001</v>
      </c>
      <c r="Q68">
        <v>4.0734000000000004</v>
      </c>
      <c r="R68">
        <v>4.5128000000000004</v>
      </c>
      <c r="S68">
        <v>2.6673</v>
      </c>
      <c r="T68">
        <v>1.6060000000000001</v>
      </c>
      <c r="U68">
        <v>0</v>
      </c>
      <c r="V68">
        <v>0</v>
      </c>
      <c r="W68">
        <v>18.6936</v>
      </c>
      <c r="X68" t="s">
        <v>877</v>
      </c>
      <c r="Y68">
        <v>1.9039999999999999</v>
      </c>
      <c r="Z68" t="s">
        <v>878</v>
      </c>
      <c r="AA68">
        <v>4.0403000000000002</v>
      </c>
      <c r="AB68" t="s">
        <v>307</v>
      </c>
      <c r="AC68">
        <v>1.8634999999999999</v>
      </c>
      <c r="AD68">
        <v>25.424600000000002</v>
      </c>
      <c r="AE68">
        <v>287.4085</v>
      </c>
      <c r="AF68">
        <v>4</v>
      </c>
      <c r="AG68">
        <v>127</v>
      </c>
      <c r="AH68">
        <v>16</v>
      </c>
      <c r="AI68">
        <v>288</v>
      </c>
      <c r="AJ68" t="s">
        <v>381</v>
      </c>
      <c r="AL68" t="e">
        <f t="shared" ref="AL68:AL131" si="66">IF(AND(#REF!&lt;&gt;#REF!,#REF!&lt;&gt;#REF!),"Bold","")</f>
        <v>#REF!</v>
      </c>
    </row>
    <row r="69" spans="1:38">
      <c r="A69" t="s">
        <v>491</v>
      </c>
      <c r="B69" s="1">
        <v>0.55902777777777779</v>
      </c>
      <c r="C69" t="s">
        <v>212</v>
      </c>
      <c r="D69" t="s">
        <v>283</v>
      </c>
      <c r="F69">
        <v>5996</v>
      </c>
      <c r="G69" t="s">
        <v>230</v>
      </c>
      <c r="H69" t="s">
        <v>231</v>
      </c>
      <c r="I69" t="s">
        <v>232</v>
      </c>
      <c r="J69" t="s">
        <v>285</v>
      </c>
      <c r="K69" t="s">
        <v>483</v>
      </c>
      <c r="L69">
        <v>6</v>
      </c>
      <c r="M69">
        <v>74.871499999999997</v>
      </c>
      <c r="N69">
        <v>53.267899999999997</v>
      </c>
      <c r="O69">
        <v>23.554200000000002</v>
      </c>
      <c r="P69">
        <v>10.2056</v>
      </c>
      <c r="Q69">
        <v>6.9283999999999999</v>
      </c>
      <c r="R69">
        <v>5.5080999999999998</v>
      </c>
      <c r="S69">
        <v>2.7978999999999998</v>
      </c>
      <c r="T69">
        <v>0</v>
      </c>
      <c r="U69">
        <v>0</v>
      </c>
      <c r="V69">
        <v>0</v>
      </c>
      <c r="W69">
        <v>25.631399999999999</v>
      </c>
      <c r="X69" t="s">
        <v>241</v>
      </c>
      <c r="Y69">
        <v>0.4672</v>
      </c>
      <c r="Z69" t="s">
        <v>242</v>
      </c>
      <c r="AA69">
        <v>0.747</v>
      </c>
      <c r="AB69" t="s">
        <v>492</v>
      </c>
      <c r="AC69">
        <v>1.4358</v>
      </c>
      <c r="AD69">
        <v>25.19</v>
      </c>
      <c r="AE69">
        <v>236.43109999999999</v>
      </c>
      <c r="AF69">
        <v>2</v>
      </c>
      <c r="AG69">
        <v>0</v>
      </c>
      <c r="AH69">
        <v>16</v>
      </c>
      <c r="AI69">
        <v>247</v>
      </c>
      <c r="AJ69" t="s">
        <v>381</v>
      </c>
      <c r="AL69" t="e">
        <f t="shared" ref="AL69:AL132" si="67">IF(AND(#REF!&lt;&gt;#REF!,#REF!&lt;&gt;#REF!),"Bold","")</f>
        <v>#REF!</v>
      </c>
    </row>
    <row r="70" spans="1:38">
      <c r="A70" t="s">
        <v>430</v>
      </c>
      <c r="B70" s="1">
        <v>0.55208333333333337</v>
      </c>
      <c r="C70" t="s">
        <v>146</v>
      </c>
      <c r="D70" t="s">
        <v>427</v>
      </c>
      <c r="E70" t="s">
        <v>428</v>
      </c>
      <c r="F70">
        <v>9747</v>
      </c>
      <c r="G70" t="s">
        <v>230</v>
      </c>
      <c r="H70" t="s">
        <v>231</v>
      </c>
      <c r="I70" t="s">
        <v>5</v>
      </c>
      <c r="J70" t="s">
        <v>331</v>
      </c>
      <c r="K70" t="s">
        <v>429</v>
      </c>
      <c r="L70">
        <v>6</v>
      </c>
      <c r="M70">
        <v>105.3099</v>
      </c>
      <c r="N70">
        <v>74.525300000000001</v>
      </c>
      <c r="O70">
        <v>27.374500000000001</v>
      </c>
      <c r="P70">
        <v>9.0480999999999998</v>
      </c>
      <c r="Q70">
        <v>3.6665000000000001</v>
      </c>
      <c r="R70">
        <v>3.1088</v>
      </c>
      <c r="S70">
        <v>3.2483</v>
      </c>
      <c r="T70">
        <v>2.1779999999999999</v>
      </c>
      <c r="U70">
        <v>0.81869999999999998</v>
      </c>
      <c r="V70">
        <v>0</v>
      </c>
      <c r="W70">
        <v>20.653600000000001</v>
      </c>
      <c r="X70" t="s">
        <v>431</v>
      </c>
      <c r="Y70">
        <v>5.3322000000000003</v>
      </c>
      <c r="Z70" t="s">
        <v>432</v>
      </c>
      <c r="AA70">
        <v>3.4765000000000001</v>
      </c>
      <c r="AB70" t="s">
        <v>259</v>
      </c>
      <c r="AC70">
        <v>1.8559000000000001</v>
      </c>
      <c r="AD70">
        <v>24.5806</v>
      </c>
      <c r="AE70" s="23">
        <v>286.79289999999997</v>
      </c>
      <c r="AF70">
        <v>7</v>
      </c>
      <c r="AG70">
        <v>125</v>
      </c>
      <c r="AH70">
        <v>10</v>
      </c>
      <c r="AI70">
        <v>8</v>
      </c>
      <c r="AJ70" t="s">
        <v>239</v>
      </c>
      <c r="AL70" t="e">
        <f t="shared" ref="AL70:AL133" si="68">IF(AND(#REF!&lt;&gt;#REF!,#REF!&lt;&gt;#REF!),"Bold","")</f>
        <v>#REF!</v>
      </c>
    </row>
    <row r="71" spans="1:38">
      <c r="A71" t="s">
        <v>1023</v>
      </c>
      <c r="B71" s="1">
        <v>0.69097222222222221</v>
      </c>
      <c r="C71" t="s">
        <v>224</v>
      </c>
      <c r="D71" t="s">
        <v>283</v>
      </c>
      <c r="F71">
        <v>5996</v>
      </c>
      <c r="G71" t="s">
        <v>284</v>
      </c>
      <c r="H71" t="s">
        <v>231</v>
      </c>
      <c r="I71" t="s">
        <v>232</v>
      </c>
      <c r="J71" t="s">
        <v>233</v>
      </c>
      <c r="K71" t="s">
        <v>1018</v>
      </c>
      <c r="L71">
        <v>4</v>
      </c>
      <c r="M71">
        <v>62.153799999999997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20.654299999999999</v>
      </c>
      <c r="X71" t="s">
        <v>324</v>
      </c>
      <c r="Y71">
        <v>8.3400000000000002E-2</v>
      </c>
      <c r="Z71" t="s">
        <v>645</v>
      </c>
      <c r="AA71">
        <v>0.52969999999999995</v>
      </c>
      <c r="AB71" t="s">
        <v>311</v>
      </c>
      <c r="AC71">
        <v>0.65790000000000004</v>
      </c>
      <c r="AD71">
        <v>24.5</v>
      </c>
      <c r="AE71">
        <v>203.11490000000001</v>
      </c>
      <c r="AF71">
        <v>6</v>
      </c>
      <c r="AG71">
        <v>0</v>
      </c>
      <c r="AH71">
        <v>10</v>
      </c>
      <c r="AI71">
        <v>22</v>
      </c>
      <c r="AJ71" t="s">
        <v>239</v>
      </c>
      <c r="AL71" t="e">
        <f t="shared" ref="AL71:AL134" si="69">IF(AND(#REF!&lt;&gt;#REF!,#REF!&lt;&gt;#REF!),"Bold","")</f>
        <v>#REF!</v>
      </c>
    </row>
    <row r="72" spans="1:38">
      <c r="A72" t="s">
        <v>842</v>
      </c>
      <c r="B72" s="1">
        <v>0.64236111111111105</v>
      </c>
      <c r="C72" t="s">
        <v>224</v>
      </c>
      <c r="D72" t="s">
        <v>826</v>
      </c>
      <c r="F72">
        <v>10903</v>
      </c>
      <c r="G72" t="s">
        <v>284</v>
      </c>
      <c r="H72" t="s">
        <v>231</v>
      </c>
      <c r="I72" t="s">
        <v>5</v>
      </c>
      <c r="J72" t="s">
        <v>331</v>
      </c>
      <c r="K72" t="s">
        <v>827</v>
      </c>
      <c r="L72">
        <v>8</v>
      </c>
      <c r="M72">
        <v>66.708500000000001</v>
      </c>
      <c r="N72">
        <v>78.311800000000005</v>
      </c>
      <c r="O72">
        <v>23.0379</v>
      </c>
      <c r="P72">
        <v>22.555299999999999</v>
      </c>
      <c r="Q72">
        <v>4.1368</v>
      </c>
      <c r="R72">
        <v>7.7625000000000002</v>
      </c>
      <c r="S72">
        <v>6.6592000000000002</v>
      </c>
      <c r="T72">
        <v>2.7033</v>
      </c>
      <c r="U72">
        <v>1.7516</v>
      </c>
      <c r="V72">
        <v>1.8815</v>
      </c>
      <c r="W72">
        <v>17.832899999999999</v>
      </c>
      <c r="X72" t="s">
        <v>657</v>
      </c>
      <c r="Y72">
        <v>0.65859999999999996</v>
      </c>
      <c r="Z72" t="s">
        <v>423</v>
      </c>
      <c r="AA72">
        <v>0.96550000000000002</v>
      </c>
      <c r="AB72" t="s">
        <v>475</v>
      </c>
      <c r="AC72">
        <v>2.5931999999999999</v>
      </c>
      <c r="AD72">
        <v>24.4162</v>
      </c>
      <c r="AE72">
        <v>261.97469999999998</v>
      </c>
      <c r="AF72">
        <v>20</v>
      </c>
      <c r="AG72">
        <v>121</v>
      </c>
      <c r="AH72">
        <v>10</v>
      </c>
      <c r="AI72">
        <v>14</v>
      </c>
      <c r="AJ72" t="s">
        <v>239</v>
      </c>
      <c r="AL72" t="e">
        <f t="shared" ref="AL72:AL135" si="70">IF(AND(#REF!&lt;&gt;#REF!,#REF!&lt;&gt;#REF!),"Bold","")</f>
        <v>#REF!</v>
      </c>
    </row>
    <row r="73" spans="1:38">
      <c r="A73" t="s">
        <v>495</v>
      </c>
      <c r="B73" s="1">
        <v>0.55902777777777779</v>
      </c>
      <c r="C73" t="s">
        <v>212</v>
      </c>
      <c r="D73" t="s">
        <v>283</v>
      </c>
      <c r="F73">
        <v>5996</v>
      </c>
      <c r="G73" t="s">
        <v>230</v>
      </c>
      <c r="H73" t="s">
        <v>231</v>
      </c>
      <c r="I73" t="s">
        <v>232</v>
      </c>
      <c r="J73" t="s">
        <v>285</v>
      </c>
      <c r="K73" t="s">
        <v>483</v>
      </c>
      <c r="L73">
        <v>5</v>
      </c>
      <c r="M73">
        <v>71.480900000000005</v>
      </c>
      <c r="N73">
        <v>51.247399999999999</v>
      </c>
      <c r="O73">
        <v>15.278600000000001</v>
      </c>
      <c r="P73">
        <v>5.9619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15.257099999999999</v>
      </c>
      <c r="X73" t="s">
        <v>496</v>
      </c>
      <c r="Y73">
        <v>1.8341000000000001</v>
      </c>
      <c r="Z73" t="s">
        <v>497</v>
      </c>
      <c r="AA73">
        <v>0.16020000000000001</v>
      </c>
      <c r="AB73" t="s">
        <v>498</v>
      </c>
      <c r="AC73">
        <v>1.7724</v>
      </c>
      <c r="AD73">
        <v>24</v>
      </c>
      <c r="AE73">
        <v>203.32400000000001</v>
      </c>
      <c r="AF73">
        <v>10</v>
      </c>
      <c r="AG73">
        <v>0</v>
      </c>
      <c r="AH73">
        <v>10</v>
      </c>
      <c r="AI73">
        <v>15</v>
      </c>
      <c r="AJ73" t="s">
        <v>239</v>
      </c>
      <c r="AL73" t="e">
        <f t="shared" ref="AL73:AL136" si="71">IF(AND(#REF!&lt;&gt;#REF!,#REF!&lt;&gt;#REF!),"Bold","")</f>
        <v>#REF!</v>
      </c>
    </row>
    <row r="74" spans="1:38">
      <c r="A74" t="s">
        <v>575</v>
      </c>
      <c r="B74" s="1">
        <v>0.57638888888888895</v>
      </c>
      <c r="C74" t="s">
        <v>146</v>
      </c>
      <c r="D74" t="s">
        <v>552</v>
      </c>
      <c r="E74" t="s">
        <v>553</v>
      </c>
      <c r="F74">
        <v>18768</v>
      </c>
      <c r="G74" t="s">
        <v>230</v>
      </c>
      <c r="H74" t="s">
        <v>231</v>
      </c>
      <c r="I74" t="s">
        <v>5</v>
      </c>
      <c r="J74" t="s">
        <v>554</v>
      </c>
      <c r="K74" t="s">
        <v>555</v>
      </c>
      <c r="L74">
        <v>11</v>
      </c>
      <c r="M74">
        <v>69.481800000000007</v>
      </c>
      <c r="N74">
        <v>47.547600000000003</v>
      </c>
      <c r="O74">
        <v>37.488</v>
      </c>
      <c r="P74">
        <v>8.2263000000000002</v>
      </c>
      <c r="Q74">
        <v>3.7395</v>
      </c>
      <c r="R74">
        <v>6.7423000000000002</v>
      </c>
      <c r="S74">
        <v>2.4622999999999999</v>
      </c>
      <c r="T74">
        <v>2.7311000000000001</v>
      </c>
      <c r="U74">
        <v>1.4734</v>
      </c>
      <c r="V74">
        <v>2.1151</v>
      </c>
      <c r="W74">
        <v>16.401399999999999</v>
      </c>
      <c r="X74" t="s">
        <v>576</v>
      </c>
      <c r="Y74">
        <v>2.1844999999999999</v>
      </c>
      <c r="Z74" t="s">
        <v>577</v>
      </c>
      <c r="AA74">
        <v>3.2210999999999999</v>
      </c>
      <c r="AB74" t="s">
        <v>578</v>
      </c>
      <c r="AC74">
        <v>1.0763</v>
      </c>
      <c r="AD74">
        <v>23.648499999999999</v>
      </c>
      <c r="AE74">
        <v>228.5393</v>
      </c>
      <c r="AF74">
        <v>5.5</v>
      </c>
      <c r="AG74">
        <v>145</v>
      </c>
      <c r="AH74">
        <v>10</v>
      </c>
      <c r="AI74">
        <v>27</v>
      </c>
      <c r="AJ74" t="s">
        <v>239</v>
      </c>
      <c r="AL74" t="e">
        <f t="shared" ref="AL74:AL137" si="72">IF(AND(#REF!&lt;&gt;#REF!,#REF!&lt;&gt;#REF!),"Bold","")</f>
        <v>#REF!</v>
      </c>
    </row>
    <row r="75" spans="1:38">
      <c r="A75" t="s">
        <v>839</v>
      </c>
      <c r="B75" s="1">
        <v>0.64236111111111105</v>
      </c>
      <c r="C75" t="s">
        <v>224</v>
      </c>
      <c r="D75" t="s">
        <v>826</v>
      </c>
      <c r="F75">
        <v>10903</v>
      </c>
      <c r="G75" t="s">
        <v>284</v>
      </c>
      <c r="H75" t="s">
        <v>231</v>
      </c>
      <c r="I75" t="s">
        <v>5</v>
      </c>
      <c r="J75" t="s">
        <v>331</v>
      </c>
      <c r="K75" t="s">
        <v>827</v>
      </c>
      <c r="L75">
        <v>9</v>
      </c>
      <c r="M75">
        <v>94.430400000000006</v>
      </c>
      <c r="N75">
        <v>67.433599999999998</v>
      </c>
      <c r="O75">
        <v>26.348400000000002</v>
      </c>
      <c r="P75">
        <v>11.035</v>
      </c>
      <c r="Q75">
        <v>6.2222</v>
      </c>
      <c r="R75">
        <v>5.3726000000000003</v>
      </c>
      <c r="S75">
        <v>4.7401</v>
      </c>
      <c r="T75">
        <v>2.6573000000000002</v>
      </c>
      <c r="U75">
        <v>1.3902000000000001</v>
      </c>
      <c r="V75">
        <v>1.6012999999999999</v>
      </c>
      <c r="W75">
        <v>19.545000000000002</v>
      </c>
      <c r="X75" t="s">
        <v>417</v>
      </c>
      <c r="Y75">
        <v>0.61319999999999997</v>
      </c>
      <c r="Z75" t="s">
        <v>840</v>
      </c>
      <c r="AA75">
        <v>0.59550000000000003</v>
      </c>
      <c r="AB75" t="s">
        <v>841</v>
      </c>
      <c r="AC75">
        <v>0.44500000000000001</v>
      </c>
      <c r="AD75">
        <v>23.535399999999999</v>
      </c>
      <c r="AE75">
        <v>265.96530000000001</v>
      </c>
      <c r="AF75">
        <v>14</v>
      </c>
      <c r="AG75">
        <v>114</v>
      </c>
      <c r="AH75">
        <v>10</v>
      </c>
      <c r="AI75">
        <v>15</v>
      </c>
      <c r="AJ75" t="s">
        <v>239</v>
      </c>
      <c r="AL75" t="e">
        <f t="shared" ref="AL75:AL138" si="73">IF(AND(#REF!&lt;&gt;#REF!,#REF!&lt;&gt;#REF!),"Bold","")</f>
        <v>#REF!</v>
      </c>
    </row>
    <row r="76" spans="1:38">
      <c r="A76" t="s">
        <v>907</v>
      </c>
      <c r="B76" s="1">
        <v>0.65625</v>
      </c>
      <c r="C76" t="s">
        <v>212</v>
      </c>
      <c r="D76" t="s">
        <v>229</v>
      </c>
      <c r="F76">
        <v>13606</v>
      </c>
      <c r="G76" t="s">
        <v>230</v>
      </c>
      <c r="H76" t="s">
        <v>231</v>
      </c>
      <c r="I76" t="s">
        <v>5</v>
      </c>
      <c r="J76" t="s">
        <v>331</v>
      </c>
      <c r="K76" t="s">
        <v>893</v>
      </c>
      <c r="L76">
        <v>8</v>
      </c>
      <c r="M76">
        <v>65.248999999999995</v>
      </c>
      <c r="N76">
        <v>59.045099999999998</v>
      </c>
      <c r="O76">
        <v>20.146599999999999</v>
      </c>
      <c r="P76">
        <v>6.7304000000000004</v>
      </c>
      <c r="Q76">
        <v>3.2557999999999998</v>
      </c>
      <c r="R76">
        <v>3.6404999999999998</v>
      </c>
      <c r="S76">
        <v>2.0663</v>
      </c>
      <c r="T76">
        <v>2.8123</v>
      </c>
      <c r="U76">
        <v>1.6906000000000001</v>
      </c>
      <c r="V76">
        <v>1.5205</v>
      </c>
      <c r="W76">
        <v>17.8871</v>
      </c>
      <c r="X76" t="s">
        <v>363</v>
      </c>
      <c r="Y76">
        <v>1.8931</v>
      </c>
      <c r="Z76" t="s">
        <v>908</v>
      </c>
      <c r="AA76">
        <v>1.7885</v>
      </c>
      <c r="AB76" t="s">
        <v>475</v>
      </c>
      <c r="AC76">
        <v>2.7690000000000001</v>
      </c>
      <c r="AD76">
        <v>23.528500000000001</v>
      </c>
      <c r="AE76">
        <v>214.02350000000001</v>
      </c>
      <c r="AF76">
        <v>12</v>
      </c>
      <c r="AG76">
        <v>111</v>
      </c>
      <c r="AH76">
        <v>10</v>
      </c>
      <c r="AI76">
        <v>11</v>
      </c>
      <c r="AJ76" t="s">
        <v>239</v>
      </c>
      <c r="AL76" t="e">
        <f t="shared" ref="AL76:AL139" si="74">IF(AND(#REF!&lt;&gt;#REF!,#REF!&lt;&gt;#REF!),"Bold","")</f>
        <v>#REF!</v>
      </c>
    </row>
    <row r="77" spans="1:38">
      <c r="A77" t="s">
        <v>361</v>
      </c>
      <c r="B77" s="1">
        <v>0.53472222222222221</v>
      </c>
      <c r="C77" t="s">
        <v>212</v>
      </c>
      <c r="D77" t="s">
        <v>229</v>
      </c>
      <c r="F77">
        <v>6814</v>
      </c>
      <c r="G77" t="s">
        <v>230</v>
      </c>
      <c r="H77" t="s">
        <v>231</v>
      </c>
      <c r="I77" t="s">
        <v>232</v>
      </c>
      <c r="J77" t="s">
        <v>331</v>
      </c>
      <c r="K77" t="s">
        <v>358</v>
      </c>
      <c r="L77">
        <v>5</v>
      </c>
      <c r="M77">
        <v>80.871499999999997</v>
      </c>
      <c r="N77">
        <v>55.826000000000001</v>
      </c>
      <c r="O77">
        <v>23.052600000000002</v>
      </c>
      <c r="P77">
        <v>6.3028000000000004</v>
      </c>
      <c r="Q77">
        <v>6.4657999999999998</v>
      </c>
      <c r="R77">
        <v>0</v>
      </c>
      <c r="S77">
        <v>0</v>
      </c>
      <c r="T77">
        <v>0</v>
      </c>
      <c r="U77">
        <v>0</v>
      </c>
      <c r="V77">
        <v>0</v>
      </c>
      <c r="W77">
        <v>13.895</v>
      </c>
      <c r="X77" t="s">
        <v>269</v>
      </c>
      <c r="Y77">
        <v>0.35289999999999999</v>
      </c>
      <c r="Z77" t="s">
        <v>270</v>
      </c>
      <c r="AA77">
        <v>0.1249</v>
      </c>
      <c r="AB77" t="s">
        <v>290</v>
      </c>
      <c r="AC77">
        <v>1.9428000000000001</v>
      </c>
      <c r="AD77">
        <v>23.4</v>
      </c>
      <c r="AE77">
        <v>225.84059999999999</v>
      </c>
      <c r="AF77">
        <v>6.5</v>
      </c>
      <c r="AG77">
        <v>108</v>
      </c>
      <c r="AH77">
        <v>10</v>
      </c>
      <c r="AI77">
        <v>20</v>
      </c>
      <c r="AJ77" t="s">
        <v>239</v>
      </c>
      <c r="AL77" t="e">
        <f t="shared" ref="AL77:AL140" si="75">IF(AND(#REF!&lt;&gt;#REF!,#REF!&lt;&gt;#REF!),"Bold","")</f>
        <v>#REF!</v>
      </c>
    </row>
    <row r="78" spans="1:38">
      <c r="A78" t="s">
        <v>702</v>
      </c>
      <c r="B78" s="1">
        <v>0.60069444444444442</v>
      </c>
      <c r="C78" t="s">
        <v>146</v>
      </c>
      <c r="D78" t="s">
        <v>229</v>
      </c>
      <c r="E78" t="s">
        <v>553</v>
      </c>
      <c r="F78">
        <v>17204</v>
      </c>
      <c r="G78" t="s">
        <v>230</v>
      </c>
      <c r="H78" t="s">
        <v>231</v>
      </c>
      <c r="I78" t="s">
        <v>5</v>
      </c>
      <c r="J78" t="s">
        <v>331</v>
      </c>
      <c r="K78" t="s">
        <v>681</v>
      </c>
      <c r="L78">
        <v>9</v>
      </c>
      <c r="M78">
        <v>61.84</v>
      </c>
      <c r="N78">
        <v>80.893900000000002</v>
      </c>
      <c r="O78">
        <v>29.0992</v>
      </c>
      <c r="P78">
        <v>9.9687000000000001</v>
      </c>
      <c r="Q78">
        <v>5.5282999999999998</v>
      </c>
      <c r="R78">
        <v>3.0164</v>
      </c>
      <c r="S78">
        <v>4.0091999999999999</v>
      </c>
      <c r="T78">
        <v>2.6410999999999998</v>
      </c>
      <c r="U78">
        <v>2.6987000000000001</v>
      </c>
      <c r="V78">
        <v>1.7628999999999999</v>
      </c>
      <c r="W78">
        <v>16.379300000000001</v>
      </c>
      <c r="X78" t="s">
        <v>440</v>
      </c>
      <c r="Y78">
        <v>0.30499999999999999</v>
      </c>
      <c r="Z78" t="s">
        <v>418</v>
      </c>
      <c r="AA78">
        <v>0.48299999999999998</v>
      </c>
      <c r="AB78" t="s">
        <v>703</v>
      </c>
      <c r="AC78">
        <v>1.1363000000000001</v>
      </c>
      <c r="AD78">
        <v>23.236899999999999</v>
      </c>
      <c r="AE78">
        <v>242.99879999999999</v>
      </c>
      <c r="AF78">
        <v>12</v>
      </c>
      <c r="AG78">
        <v>134</v>
      </c>
      <c r="AH78">
        <v>10</v>
      </c>
      <c r="AI78">
        <v>11</v>
      </c>
      <c r="AJ78" t="s">
        <v>239</v>
      </c>
      <c r="AL78" t="e">
        <f t="shared" ref="AL78:AL141" si="76">IF(AND(#REF!&lt;&gt;#REF!,#REF!&lt;&gt;#REF!),"Bold","")</f>
        <v>#REF!</v>
      </c>
    </row>
    <row r="79" spans="1:38">
      <c r="A79" t="s">
        <v>291</v>
      </c>
      <c r="B79" s="1">
        <v>0.52430555555555558</v>
      </c>
      <c r="C79" t="s">
        <v>224</v>
      </c>
      <c r="D79" t="s">
        <v>283</v>
      </c>
      <c r="F79">
        <v>7632</v>
      </c>
      <c r="G79" t="s">
        <v>284</v>
      </c>
      <c r="H79" t="s">
        <v>231</v>
      </c>
      <c r="I79" t="s">
        <v>232</v>
      </c>
      <c r="J79" t="s">
        <v>285</v>
      </c>
      <c r="K79" t="s">
        <v>286</v>
      </c>
      <c r="L79">
        <v>5</v>
      </c>
      <c r="M79">
        <v>90.530500000000004</v>
      </c>
      <c r="N79">
        <v>85.596299999999999</v>
      </c>
      <c r="O79">
        <v>28.339200000000002</v>
      </c>
      <c r="P79">
        <v>12.6287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15.3771</v>
      </c>
      <c r="X79" t="s">
        <v>292</v>
      </c>
      <c r="Y79">
        <v>2.5213999999999999</v>
      </c>
      <c r="Z79" t="s">
        <v>262</v>
      </c>
      <c r="AA79">
        <v>2.2229999999999999</v>
      </c>
      <c r="AB79" t="s">
        <v>293</v>
      </c>
      <c r="AC79">
        <v>0.73629999999999995</v>
      </c>
      <c r="AD79">
        <v>23.083400000000001</v>
      </c>
      <c r="AE79">
        <v>288.00720000000001</v>
      </c>
      <c r="AF79">
        <v>3</v>
      </c>
      <c r="AG79">
        <v>0</v>
      </c>
      <c r="AH79">
        <v>10</v>
      </c>
      <c r="AJ79" t="s">
        <v>239</v>
      </c>
      <c r="AL79" t="e">
        <f t="shared" ref="AL79:AL142" si="77">IF(AND(#REF!&lt;&gt;#REF!,#REF!&lt;&gt;#REF!),"Bold","")</f>
        <v>#REF!</v>
      </c>
    </row>
    <row r="80" spans="1:38">
      <c r="A80" t="s">
        <v>472</v>
      </c>
      <c r="B80" s="1">
        <v>0.55208333333333337</v>
      </c>
      <c r="C80" t="s">
        <v>146</v>
      </c>
      <c r="D80" t="s">
        <v>427</v>
      </c>
      <c r="E80" t="s">
        <v>428</v>
      </c>
      <c r="F80">
        <v>9747</v>
      </c>
      <c r="G80" t="s">
        <v>230</v>
      </c>
      <c r="H80" t="s">
        <v>231</v>
      </c>
      <c r="I80" t="s">
        <v>5</v>
      </c>
      <c r="J80" t="s">
        <v>331</v>
      </c>
      <c r="K80" t="s">
        <v>429</v>
      </c>
      <c r="L80">
        <v>6</v>
      </c>
      <c r="M80">
        <v>35.486899999999999</v>
      </c>
      <c r="N80">
        <v>33.080800000000004</v>
      </c>
      <c r="O80">
        <v>22.174099999999999</v>
      </c>
      <c r="P80">
        <v>10.628399999999999</v>
      </c>
      <c r="Q80">
        <v>4.6478000000000002</v>
      </c>
      <c r="R80">
        <v>5.51</v>
      </c>
      <c r="S80">
        <v>3.2425000000000002</v>
      </c>
      <c r="T80">
        <v>1.7553000000000001</v>
      </c>
      <c r="U80">
        <v>0</v>
      </c>
      <c r="V80">
        <v>0</v>
      </c>
      <c r="W80">
        <v>11.074999999999999</v>
      </c>
      <c r="X80" t="s">
        <v>473</v>
      </c>
      <c r="Y80">
        <v>1.1981999999999999</v>
      </c>
      <c r="Z80" t="s">
        <v>474</v>
      </c>
      <c r="AA80">
        <v>4.0393999999999997</v>
      </c>
      <c r="AB80" t="s">
        <v>475</v>
      </c>
      <c r="AC80">
        <v>3.0131999999999999</v>
      </c>
      <c r="AD80">
        <v>22.975000000000001</v>
      </c>
      <c r="AE80">
        <v>161.63720000000001</v>
      </c>
      <c r="AF80">
        <v>8</v>
      </c>
      <c r="AG80">
        <v>127</v>
      </c>
      <c r="AH80">
        <v>4</v>
      </c>
      <c r="AI80">
        <v>9</v>
      </c>
      <c r="AJ80" t="s">
        <v>521</v>
      </c>
      <c r="AL80" t="e">
        <f t="shared" ref="AL80:AL143" si="78">IF(AND(#REF!&lt;&gt;#REF!,#REF!&lt;&gt;#REF!),"Bold","")</f>
        <v>#REF!</v>
      </c>
    </row>
    <row r="81" spans="1:38">
      <c r="A81" t="s">
        <v>544</v>
      </c>
      <c r="B81" s="1">
        <v>0.56944444444444442</v>
      </c>
      <c r="C81" t="s">
        <v>224</v>
      </c>
      <c r="D81" t="s">
        <v>401</v>
      </c>
      <c r="F81">
        <v>14150</v>
      </c>
      <c r="G81" t="s">
        <v>284</v>
      </c>
      <c r="H81" t="s">
        <v>231</v>
      </c>
      <c r="I81" t="s">
        <v>5</v>
      </c>
      <c r="J81" t="s">
        <v>331</v>
      </c>
      <c r="K81" t="s">
        <v>530</v>
      </c>
      <c r="L81">
        <v>8</v>
      </c>
      <c r="M81">
        <v>71.375</v>
      </c>
      <c r="N81">
        <v>50.546199999999999</v>
      </c>
      <c r="O81">
        <v>21.442399999999999</v>
      </c>
      <c r="P81">
        <v>9.5627999999999993</v>
      </c>
      <c r="Q81">
        <v>11.101699999999999</v>
      </c>
      <c r="R81">
        <v>7.6204000000000001</v>
      </c>
      <c r="S81">
        <v>1.7351000000000001</v>
      </c>
      <c r="T81">
        <v>1.8957999999999999</v>
      </c>
      <c r="U81">
        <v>1.1073</v>
      </c>
      <c r="V81">
        <v>3.7118000000000002</v>
      </c>
      <c r="W81">
        <v>17.285699999999999</v>
      </c>
      <c r="X81" t="s">
        <v>295</v>
      </c>
      <c r="Y81">
        <v>0.42559999999999998</v>
      </c>
      <c r="Z81" t="s">
        <v>545</v>
      </c>
      <c r="AA81">
        <v>0.90980000000000005</v>
      </c>
      <c r="AB81" t="s">
        <v>546</v>
      </c>
      <c r="AC81">
        <v>6.5199999999999994E-2</v>
      </c>
      <c r="AD81">
        <v>22.827400000000001</v>
      </c>
      <c r="AE81">
        <v>221.6122</v>
      </c>
      <c r="AF81">
        <v>14</v>
      </c>
      <c r="AG81">
        <v>124</v>
      </c>
      <c r="AH81">
        <v>4</v>
      </c>
      <c r="AI81">
        <v>24</v>
      </c>
      <c r="AJ81" t="s">
        <v>521</v>
      </c>
      <c r="AL81" t="e">
        <f t="shared" ref="AL81:AL144" si="79">IF(AND(#REF!&lt;&gt;#REF!,#REF!&lt;&gt;#REF!),"Bold","")</f>
        <v>#REF!</v>
      </c>
    </row>
    <row r="82" spans="1:38">
      <c r="A82" t="s">
        <v>560</v>
      </c>
      <c r="B82" s="1">
        <v>0.57638888888888895</v>
      </c>
      <c r="C82" t="s">
        <v>146</v>
      </c>
      <c r="D82" t="s">
        <v>552</v>
      </c>
      <c r="E82" t="s">
        <v>553</v>
      </c>
      <c r="F82">
        <v>18768</v>
      </c>
      <c r="G82" t="s">
        <v>230</v>
      </c>
      <c r="H82" t="s">
        <v>231</v>
      </c>
      <c r="I82" t="s">
        <v>5</v>
      </c>
      <c r="J82" t="s">
        <v>554</v>
      </c>
      <c r="K82" t="s">
        <v>555</v>
      </c>
      <c r="L82">
        <v>10</v>
      </c>
      <c r="M82">
        <v>101.96</v>
      </c>
      <c r="N82">
        <v>85.293999999999997</v>
      </c>
      <c r="O82">
        <v>45.944800000000001</v>
      </c>
      <c r="P82">
        <v>8.2726000000000006</v>
      </c>
      <c r="Q82">
        <v>7.8071000000000002</v>
      </c>
      <c r="R82">
        <v>3.4186000000000001</v>
      </c>
      <c r="S82">
        <v>2.5445000000000002</v>
      </c>
      <c r="T82">
        <v>1.4932000000000001</v>
      </c>
      <c r="U82">
        <v>1.4924999999999999</v>
      </c>
      <c r="V82">
        <v>1.9446000000000001</v>
      </c>
      <c r="W82">
        <v>14.81</v>
      </c>
      <c r="X82" t="s">
        <v>345</v>
      </c>
      <c r="Y82">
        <v>4.1551</v>
      </c>
      <c r="Z82" t="s">
        <v>474</v>
      </c>
      <c r="AA82">
        <v>4.7157999999999998</v>
      </c>
      <c r="AB82" t="s">
        <v>259</v>
      </c>
      <c r="AC82">
        <v>2.0206</v>
      </c>
      <c r="AD82">
        <v>22.716999999999999</v>
      </c>
      <c r="AE82">
        <v>308.59050000000002</v>
      </c>
      <c r="AF82">
        <v>3</v>
      </c>
      <c r="AG82">
        <v>139</v>
      </c>
      <c r="AH82">
        <v>4</v>
      </c>
      <c r="AI82">
        <v>144</v>
      </c>
      <c r="AJ82" t="s">
        <v>521</v>
      </c>
      <c r="AL82" t="e">
        <f t="shared" ref="AL82:AL145" si="80">IF(AND(#REF!&lt;&gt;#REF!,#REF!&lt;&gt;#REF!),"Bold","")</f>
        <v>#REF!</v>
      </c>
    </row>
    <row r="83" spans="1:38">
      <c r="A83" t="s">
        <v>790</v>
      </c>
      <c r="B83" s="1">
        <v>0.625</v>
      </c>
      <c r="C83" t="s">
        <v>146</v>
      </c>
      <c r="D83" t="s">
        <v>229</v>
      </c>
      <c r="E83" t="s">
        <v>776</v>
      </c>
      <c r="F83">
        <v>45016</v>
      </c>
      <c r="G83" t="s">
        <v>230</v>
      </c>
      <c r="H83" t="s">
        <v>231</v>
      </c>
      <c r="I83" t="s">
        <v>5</v>
      </c>
      <c r="J83" t="s">
        <v>331</v>
      </c>
      <c r="K83" t="s">
        <v>777</v>
      </c>
      <c r="L83">
        <v>6</v>
      </c>
      <c r="M83">
        <v>105.47799999999999</v>
      </c>
      <c r="N83">
        <v>77.539199999999994</v>
      </c>
      <c r="O83">
        <v>22.303599999999999</v>
      </c>
      <c r="P83">
        <v>12.428800000000001</v>
      </c>
      <c r="Q83">
        <v>7.0068000000000001</v>
      </c>
      <c r="R83">
        <v>6.5128000000000004</v>
      </c>
      <c r="S83">
        <v>4.0502000000000002</v>
      </c>
      <c r="T83">
        <v>2.4681999999999999</v>
      </c>
      <c r="U83">
        <v>1.7813000000000001</v>
      </c>
      <c r="V83">
        <v>2.1880000000000002</v>
      </c>
      <c r="W83">
        <v>21.297899999999998</v>
      </c>
      <c r="X83" t="s">
        <v>355</v>
      </c>
      <c r="Y83">
        <v>1.9436</v>
      </c>
      <c r="Z83" t="s">
        <v>356</v>
      </c>
      <c r="AA83">
        <v>1.3402000000000001</v>
      </c>
      <c r="AB83" t="s">
        <v>357</v>
      </c>
      <c r="AC83">
        <v>3.0522999999999998</v>
      </c>
      <c r="AD83">
        <v>22.584099999999999</v>
      </c>
      <c r="AE83">
        <v>291.97500000000002</v>
      </c>
      <c r="AF83">
        <v>20</v>
      </c>
      <c r="AG83">
        <v>141</v>
      </c>
      <c r="AH83">
        <v>4</v>
      </c>
      <c r="AI83">
        <v>253</v>
      </c>
      <c r="AJ83" t="s">
        <v>521</v>
      </c>
      <c r="AL83" t="e">
        <f t="shared" ref="AL83:AL146" si="81">IF(AND(#REF!&lt;&gt;#REF!,#REF!&lt;&gt;#REF!),"Bold","")</f>
        <v>#REF!</v>
      </c>
    </row>
    <row r="84" spans="1:38">
      <c r="A84" t="s">
        <v>389</v>
      </c>
      <c r="B84" s="1">
        <v>0.54166666666666663</v>
      </c>
      <c r="C84" t="s">
        <v>213</v>
      </c>
      <c r="D84" t="s">
        <v>374</v>
      </c>
      <c r="E84" t="s">
        <v>330</v>
      </c>
      <c r="F84">
        <v>6498</v>
      </c>
      <c r="G84" t="s">
        <v>375</v>
      </c>
      <c r="H84" t="s">
        <v>231</v>
      </c>
      <c r="I84" t="s">
        <v>5</v>
      </c>
      <c r="J84" t="s">
        <v>331</v>
      </c>
      <c r="K84" t="s">
        <v>376</v>
      </c>
      <c r="L84">
        <v>9</v>
      </c>
      <c r="M84">
        <v>56.317599999999999</v>
      </c>
      <c r="N84">
        <v>34.068199999999997</v>
      </c>
      <c r="O84">
        <v>18.5259</v>
      </c>
      <c r="P84">
        <v>7.4663000000000004</v>
      </c>
      <c r="Q84">
        <v>5.1311999999999998</v>
      </c>
      <c r="R84">
        <v>3.637</v>
      </c>
      <c r="S84">
        <v>3.8220000000000001</v>
      </c>
      <c r="T84">
        <v>1.2101999999999999</v>
      </c>
      <c r="U84">
        <v>0.98619999999999997</v>
      </c>
      <c r="V84">
        <v>1.5146999999999999</v>
      </c>
      <c r="W84">
        <v>20.1007</v>
      </c>
      <c r="X84" t="s">
        <v>390</v>
      </c>
      <c r="Y84">
        <v>1.61</v>
      </c>
      <c r="Z84" t="s">
        <v>391</v>
      </c>
      <c r="AA84">
        <v>2.4836999999999998</v>
      </c>
      <c r="AB84" t="s">
        <v>392</v>
      </c>
      <c r="AC84">
        <v>0.93700000000000006</v>
      </c>
      <c r="AD84">
        <v>22.182099999999998</v>
      </c>
      <c r="AE84">
        <v>179.99289999999999</v>
      </c>
      <c r="AF84">
        <v>10</v>
      </c>
      <c r="AG84">
        <v>105</v>
      </c>
      <c r="AH84">
        <v>9</v>
      </c>
      <c r="AI84">
        <v>12</v>
      </c>
      <c r="AJ84" t="s">
        <v>533</v>
      </c>
      <c r="AL84" t="e">
        <f t="shared" ref="AL84:AL147" si="82">IF(AND(#REF!&lt;&gt;#REF!,#REF!&lt;&gt;#REF!),"Bold","")</f>
        <v>#REF!</v>
      </c>
    </row>
    <row r="85" spans="1:38">
      <c r="A85" t="s">
        <v>287</v>
      </c>
      <c r="B85" s="1">
        <v>0.52430555555555558</v>
      </c>
      <c r="C85" t="s">
        <v>224</v>
      </c>
      <c r="D85" t="s">
        <v>283</v>
      </c>
      <c r="F85">
        <v>7632</v>
      </c>
      <c r="G85" t="s">
        <v>284</v>
      </c>
      <c r="H85" t="s">
        <v>231</v>
      </c>
      <c r="I85" t="s">
        <v>232</v>
      </c>
      <c r="J85" t="s">
        <v>285</v>
      </c>
      <c r="K85" t="s">
        <v>286</v>
      </c>
      <c r="L85">
        <v>5</v>
      </c>
      <c r="M85">
        <v>160.25810000000001</v>
      </c>
      <c r="N85">
        <v>86.866399999999999</v>
      </c>
      <c r="O85">
        <v>22.569400000000002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11.1158</v>
      </c>
      <c r="X85" t="s">
        <v>288</v>
      </c>
      <c r="Y85">
        <v>1.8057000000000001</v>
      </c>
      <c r="Z85" t="s">
        <v>289</v>
      </c>
      <c r="AA85">
        <v>8.8900000000000007E-2</v>
      </c>
      <c r="AB85" t="s">
        <v>290</v>
      </c>
      <c r="AC85">
        <v>0.93220000000000003</v>
      </c>
      <c r="AD85">
        <v>22.167000000000002</v>
      </c>
      <c r="AE85" s="23">
        <v>353.61739999999998</v>
      </c>
      <c r="AF85">
        <v>1.25</v>
      </c>
      <c r="AG85">
        <v>0</v>
      </c>
      <c r="AH85">
        <v>9</v>
      </c>
      <c r="AI85">
        <v>22</v>
      </c>
      <c r="AJ85" t="s">
        <v>533</v>
      </c>
      <c r="AL85" t="e">
        <f t="shared" ref="AL85:AL148" si="83">IF(AND(#REF!&lt;&gt;#REF!,#REF!&lt;&gt;#REF!),"Bold","")</f>
        <v>#REF!</v>
      </c>
    </row>
    <row r="86" spans="1:38">
      <c r="A86" t="s">
        <v>853</v>
      </c>
      <c r="B86" s="1">
        <v>0.64236111111111105</v>
      </c>
      <c r="C86" t="s">
        <v>224</v>
      </c>
      <c r="D86" t="s">
        <v>826</v>
      </c>
      <c r="F86">
        <v>10903</v>
      </c>
      <c r="G86" t="s">
        <v>284</v>
      </c>
      <c r="H86" t="s">
        <v>231</v>
      </c>
      <c r="I86" t="s">
        <v>5</v>
      </c>
      <c r="J86" t="s">
        <v>331</v>
      </c>
      <c r="K86" t="s">
        <v>827</v>
      </c>
      <c r="L86">
        <v>9</v>
      </c>
      <c r="M86">
        <v>75.587500000000006</v>
      </c>
      <c r="N86">
        <v>44.247999999999998</v>
      </c>
      <c r="O86">
        <v>27.231200000000001</v>
      </c>
      <c r="P86">
        <v>6.9051999999999998</v>
      </c>
      <c r="Q86">
        <v>5.2632000000000003</v>
      </c>
      <c r="R86">
        <v>4.2332000000000001</v>
      </c>
      <c r="S86">
        <v>3.0602999999999998</v>
      </c>
      <c r="T86">
        <v>1.9859</v>
      </c>
      <c r="U86">
        <v>1.1712</v>
      </c>
      <c r="V86">
        <v>1.5014000000000001</v>
      </c>
      <c r="W86">
        <v>21.177900000000001</v>
      </c>
      <c r="X86" t="s">
        <v>305</v>
      </c>
      <c r="Y86">
        <v>0.46800000000000003</v>
      </c>
      <c r="Z86" t="s">
        <v>306</v>
      </c>
      <c r="AA86">
        <v>0.90749999999999997</v>
      </c>
      <c r="AB86" t="s">
        <v>854</v>
      </c>
      <c r="AC86">
        <v>8.3635999999999999</v>
      </c>
      <c r="AD86">
        <v>21.980599999999999</v>
      </c>
      <c r="AE86">
        <v>224.0847</v>
      </c>
      <c r="AF86">
        <v>20</v>
      </c>
      <c r="AG86">
        <v>106</v>
      </c>
      <c r="AH86">
        <v>9</v>
      </c>
      <c r="AI86">
        <v>19</v>
      </c>
      <c r="AJ86" t="s">
        <v>533</v>
      </c>
      <c r="AL86" t="e">
        <f t="shared" ref="AL86:AL149" si="84">IF(AND(#REF!&lt;&gt;#REF!,#REF!&lt;&gt;#REF!),"Bold","")</f>
        <v>#REF!</v>
      </c>
    </row>
    <row r="87" spans="1:38">
      <c r="A87" t="s">
        <v>385</v>
      </c>
      <c r="B87" s="1">
        <v>0.54166666666666663</v>
      </c>
      <c r="C87" t="s">
        <v>213</v>
      </c>
      <c r="D87" t="s">
        <v>374</v>
      </c>
      <c r="E87" t="s">
        <v>330</v>
      </c>
      <c r="F87">
        <v>6498</v>
      </c>
      <c r="G87" t="s">
        <v>375</v>
      </c>
      <c r="H87" t="s">
        <v>231</v>
      </c>
      <c r="I87" t="s">
        <v>5</v>
      </c>
      <c r="J87" t="s">
        <v>331</v>
      </c>
      <c r="K87" t="s">
        <v>376</v>
      </c>
      <c r="L87">
        <v>6</v>
      </c>
      <c r="M87">
        <v>77.066400000000002</v>
      </c>
      <c r="N87">
        <v>45.681800000000003</v>
      </c>
      <c r="O87">
        <v>23.799399999999999</v>
      </c>
      <c r="P87">
        <v>8.0410000000000004</v>
      </c>
      <c r="Q87">
        <v>5.6787000000000001</v>
      </c>
      <c r="R87">
        <v>2.9001000000000001</v>
      </c>
      <c r="S87">
        <v>2.9647999999999999</v>
      </c>
      <c r="T87">
        <v>2.2427999999999999</v>
      </c>
      <c r="U87">
        <v>1.8088</v>
      </c>
      <c r="V87">
        <v>1.1299999999999999</v>
      </c>
      <c r="W87">
        <v>7.9779</v>
      </c>
      <c r="X87" t="s">
        <v>386</v>
      </c>
      <c r="Y87">
        <v>3.7179000000000002</v>
      </c>
      <c r="Z87" t="s">
        <v>387</v>
      </c>
      <c r="AA87">
        <v>1.8279000000000001</v>
      </c>
      <c r="AB87" t="s">
        <v>388</v>
      </c>
      <c r="AC87">
        <v>0.98729999999999996</v>
      </c>
      <c r="AD87">
        <v>21.980399999999999</v>
      </c>
      <c r="AE87">
        <v>207.80520000000001</v>
      </c>
      <c r="AF87">
        <v>3.33</v>
      </c>
      <c r="AG87">
        <v>93</v>
      </c>
      <c r="AH87">
        <v>9</v>
      </c>
      <c r="AI87">
        <v>174</v>
      </c>
      <c r="AJ87" t="s">
        <v>533</v>
      </c>
      <c r="AL87" t="e">
        <f t="shared" ref="AL87:AL150" si="85">IF(AND(#REF!&lt;&gt;#REF!,#REF!&lt;&gt;#REF!),"Bold","")</f>
        <v>#REF!</v>
      </c>
    </row>
    <row r="88" spans="1:38">
      <c r="A88" t="s">
        <v>935</v>
      </c>
      <c r="B88" s="1">
        <v>0.66666666666666663</v>
      </c>
      <c r="C88" t="s">
        <v>224</v>
      </c>
      <c r="D88" t="s">
        <v>708</v>
      </c>
      <c r="F88">
        <v>10903</v>
      </c>
      <c r="G88" t="s">
        <v>284</v>
      </c>
      <c r="H88" t="s">
        <v>231</v>
      </c>
      <c r="I88" t="s">
        <v>232</v>
      </c>
      <c r="J88" t="s">
        <v>285</v>
      </c>
      <c r="K88" t="s">
        <v>932</v>
      </c>
      <c r="L88">
        <v>6</v>
      </c>
      <c r="M88">
        <v>65.0732</v>
      </c>
      <c r="N88">
        <v>59.692599999999999</v>
      </c>
      <c r="O88">
        <v>18.4603</v>
      </c>
      <c r="P88">
        <v>11.095599999999999</v>
      </c>
      <c r="Q88">
        <v>4.5315000000000003</v>
      </c>
      <c r="R88">
        <v>7.1875999999999998</v>
      </c>
      <c r="S88">
        <v>4.4122000000000003</v>
      </c>
      <c r="T88">
        <v>1.2595000000000001</v>
      </c>
      <c r="U88">
        <v>1.6062000000000001</v>
      </c>
      <c r="V88">
        <v>2.1869000000000001</v>
      </c>
      <c r="W88">
        <v>19.246400000000001</v>
      </c>
      <c r="X88" t="s">
        <v>667</v>
      </c>
      <c r="Y88">
        <v>1.3794</v>
      </c>
      <c r="Z88" t="s">
        <v>936</v>
      </c>
      <c r="AA88">
        <v>0.52580000000000005</v>
      </c>
      <c r="AB88" t="s">
        <v>259</v>
      </c>
      <c r="AC88">
        <v>1.3794999999999999</v>
      </c>
      <c r="AD88">
        <v>21.928999999999998</v>
      </c>
      <c r="AE88">
        <v>219.9658</v>
      </c>
      <c r="AF88">
        <v>10</v>
      </c>
      <c r="AG88">
        <v>124</v>
      </c>
      <c r="AH88">
        <v>9</v>
      </c>
      <c r="AI88">
        <v>22</v>
      </c>
      <c r="AJ88" t="s">
        <v>533</v>
      </c>
      <c r="AL88" t="e">
        <f t="shared" ref="AL88:AL151" si="86">IF(AND(#REF!&lt;&gt;#REF!,#REF!&lt;&gt;#REF!),"Bold","")</f>
        <v>#REF!</v>
      </c>
    </row>
    <row r="89" spans="1:38">
      <c r="A89" t="s">
        <v>700</v>
      </c>
      <c r="B89" s="1">
        <v>0.60069444444444442</v>
      </c>
      <c r="C89" t="s">
        <v>146</v>
      </c>
      <c r="D89" t="s">
        <v>229</v>
      </c>
      <c r="E89" t="s">
        <v>553</v>
      </c>
      <c r="F89">
        <v>17204</v>
      </c>
      <c r="G89" t="s">
        <v>230</v>
      </c>
      <c r="H89" t="s">
        <v>231</v>
      </c>
      <c r="I89" t="s">
        <v>5</v>
      </c>
      <c r="J89" t="s">
        <v>331</v>
      </c>
      <c r="K89" t="s">
        <v>681</v>
      </c>
      <c r="L89">
        <v>6</v>
      </c>
      <c r="M89">
        <v>66.745199999999997</v>
      </c>
      <c r="N89">
        <v>89.645099999999999</v>
      </c>
      <c r="O89">
        <v>18.0014</v>
      </c>
      <c r="P89">
        <v>6.5129999999999999</v>
      </c>
      <c r="Q89">
        <v>5.2295999999999996</v>
      </c>
      <c r="R89">
        <v>5.5556999999999999</v>
      </c>
      <c r="S89">
        <v>2.7027000000000001</v>
      </c>
      <c r="T89">
        <v>2.1591999999999998</v>
      </c>
      <c r="U89">
        <v>2.0899000000000001</v>
      </c>
      <c r="V89">
        <v>1.0981000000000001</v>
      </c>
      <c r="W89">
        <v>20.288599999999999</v>
      </c>
      <c r="X89" t="s">
        <v>701</v>
      </c>
      <c r="Y89">
        <v>1.5304</v>
      </c>
      <c r="Z89" t="s">
        <v>566</v>
      </c>
      <c r="AA89">
        <v>1.1061000000000001</v>
      </c>
      <c r="AB89" t="s">
        <v>293</v>
      </c>
      <c r="AC89">
        <v>2.0293000000000001</v>
      </c>
      <c r="AD89">
        <v>21.839300000000001</v>
      </c>
      <c r="AE89">
        <v>246.53360000000001</v>
      </c>
      <c r="AF89">
        <v>12</v>
      </c>
      <c r="AG89">
        <v>127</v>
      </c>
      <c r="AH89">
        <v>9</v>
      </c>
      <c r="AI89">
        <v>19</v>
      </c>
      <c r="AJ89" t="s">
        <v>533</v>
      </c>
      <c r="AL89" t="e">
        <f t="shared" ref="AL89:AL152" si="87">IF(AND(#REF!&lt;&gt;#REF!,#REF!&lt;&gt;#REF!),"Bold","")</f>
        <v>#REF!</v>
      </c>
    </row>
    <row r="90" spans="1:38">
      <c r="A90" t="s">
        <v>1010</v>
      </c>
      <c r="B90" s="1">
        <v>0.6875</v>
      </c>
      <c r="C90" t="s">
        <v>213</v>
      </c>
      <c r="D90" t="s">
        <v>812</v>
      </c>
      <c r="E90" t="s">
        <v>330</v>
      </c>
      <c r="F90">
        <v>6498</v>
      </c>
      <c r="G90" t="s">
        <v>375</v>
      </c>
      <c r="H90" t="s">
        <v>231</v>
      </c>
      <c r="I90" t="s">
        <v>5</v>
      </c>
      <c r="J90" t="s">
        <v>1001</v>
      </c>
      <c r="K90" t="s">
        <v>1002</v>
      </c>
      <c r="L90">
        <v>6</v>
      </c>
      <c r="M90">
        <v>45.207700000000003</v>
      </c>
      <c r="N90">
        <v>63.280999999999999</v>
      </c>
      <c r="O90">
        <v>37.220700000000001</v>
      </c>
      <c r="P90">
        <v>12.5314</v>
      </c>
      <c r="Q90">
        <v>6.0454999999999997</v>
      </c>
      <c r="R90">
        <v>6.0811000000000002</v>
      </c>
      <c r="S90">
        <v>1.9109</v>
      </c>
      <c r="T90">
        <v>1.2513000000000001</v>
      </c>
      <c r="U90">
        <v>1.1126</v>
      </c>
      <c r="V90">
        <v>1.2974000000000001</v>
      </c>
      <c r="W90">
        <v>13.0586</v>
      </c>
      <c r="X90" t="s">
        <v>378</v>
      </c>
      <c r="Y90">
        <v>1.2785</v>
      </c>
      <c r="Z90" t="s">
        <v>379</v>
      </c>
      <c r="AA90">
        <v>1.5233000000000001</v>
      </c>
      <c r="AB90" t="s">
        <v>1011</v>
      </c>
      <c r="AC90">
        <v>1.4005000000000001</v>
      </c>
      <c r="AD90">
        <v>21.362300000000001</v>
      </c>
      <c r="AE90">
        <v>214.56280000000001</v>
      </c>
      <c r="AF90">
        <v>10</v>
      </c>
      <c r="AG90">
        <v>103</v>
      </c>
      <c r="AH90">
        <v>9</v>
      </c>
      <c r="AI90">
        <v>100</v>
      </c>
      <c r="AJ90" t="s">
        <v>533</v>
      </c>
      <c r="AL90" t="e">
        <f t="shared" ref="AL90:AL153" si="88">IF(AND(#REF!&lt;&gt;#REF!,#REF!&lt;&gt;#REF!),"Bold","")</f>
        <v>#REF!</v>
      </c>
    </row>
    <row r="91" spans="1:38">
      <c r="A91" t="s">
        <v>848</v>
      </c>
      <c r="B91" s="1">
        <v>0.64236111111111105</v>
      </c>
      <c r="C91" t="s">
        <v>224</v>
      </c>
      <c r="D91" t="s">
        <v>826</v>
      </c>
      <c r="F91">
        <v>10903</v>
      </c>
      <c r="G91" t="s">
        <v>284</v>
      </c>
      <c r="H91" t="s">
        <v>231</v>
      </c>
      <c r="I91" t="s">
        <v>5</v>
      </c>
      <c r="J91" t="s">
        <v>331</v>
      </c>
      <c r="K91" t="s">
        <v>827</v>
      </c>
      <c r="L91">
        <v>8</v>
      </c>
      <c r="M91">
        <v>60.2517</v>
      </c>
      <c r="N91">
        <v>50.201599999999999</v>
      </c>
      <c r="O91">
        <v>33.021999999999998</v>
      </c>
      <c r="P91">
        <v>21.501200000000001</v>
      </c>
      <c r="Q91">
        <v>5.3055000000000003</v>
      </c>
      <c r="R91">
        <v>10.5322</v>
      </c>
      <c r="S91">
        <v>3.0169999999999999</v>
      </c>
      <c r="T91">
        <v>2.7810000000000001</v>
      </c>
      <c r="U91">
        <v>1.1913</v>
      </c>
      <c r="V91">
        <v>1.8358000000000001</v>
      </c>
      <c r="W91">
        <v>18.88</v>
      </c>
      <c r="X91" t="s">
        <v>422</v>
      </c>
      <c r="Y91">
        <v>1.6966000000000001</v>
      </c>
      <c r="Z91" t="s">
        <v>849</v>
      </c>
      <c r="AA91">
        <v>1.6493</v>
      </c>
      <c r="AB91" t="s">
        <v>247</v>
      </c>
      <c r="AC91">
        <v>2.492</v>
      </c>
      <c r="AD91">
        <v>21.3551</v>
      </c>
      <c r="AE91">
        <v>235.7124</v>
      </c>
      <c r="AF91">
        <v>16</v>
      </c>
      <c r="AG91">
        <v>124</v>
      </c>
      <c r="AH91">
        <v>9</v>
      </c>
      <c r="AI91">
        <v>86</v>
      </c>
      <c r="AJ91" t="s">
        <v>533</v>
      </c>
      <c r="AL91" t="e">
        <f t="shared" ref="AL91:AL154" si="89">IF(AND(#REF!&lt;&gt;#REF!,#REF!&lt;&gt;#REF!),"Bold","")</f>
        <v>#REF!</v>
      </c>
    </row>
    <row r="92" spans="1:38">
      <c r="A92" t="s">
        <v>844</v>
      </c>
      <c r="B92" s="1">
        <v>0.64236111111111105</v>
      </c>
      <c r="C92" t="s">
        <v>224</v>
      </c>
      <c r="D92" t="s">
        <v>826</v>
      </c>
      <c r="F92">
        <v>10903</v>
      </c>
      <c r="G92" t="s">
        <v>284</v>
      </c>
      <c r="H92" t="s">
        <v>231</v>
      </c>
      <c r="I92" t="s">
        <v>5</v>
      </c>
      <c r="J92" t="s">
        <v>331</v>
      </c>
      <c r="K92" t="s">
        <v>827</v>
      </c>
      <c r="L92">
        <v>12</v>
      </c>
      <c r="M92">
        <v>78.282399999999996</v>
      </c>
      <c r="N92">
        <v>78.489400000000003</v>
      </c>
      <c r="O92">
        <v>25.575900000000001</v>
      </c>
      <c r="P92">
        <v>10.810600000000001</v>
      </c>
      <c r="Q92">
        <v>6.2633999999999999</v>
      </c>
      <c r="R92">
        <v>3.8921999999999999</v>
      </c>
      <c r="S92">
        <v>2.6438999999999999</v>
      </c>
      <c r="T92">
        <v>2.0857999999999999</v>
      </c>
      <c r="U92">
        <v>1.5539000000000001</v>
      </c>
      <c r="V92">
        <v>1.6236999999999999</v>
      </c>
      <c r="W92">
        <v>18.409300000000002</v>
      </c>
      <c r="X92" t="s">
        <v>845</v>
      </c>
      <c r="Y92">
        <v>0.78320000000000001</v>
      </c>
      <c r="Z92" t="s">
        <v>635</v>
      </c>
      <c r="AA92">
        <v>0.47439999999999999</v>
      </c>
      <c r="AB92" t="s">
        <v>846</v>
      </c>
      <c r="AC92">
        <v>0.68189999999999995</v>
      </c>
      <c r="AD92">
        <v>21.019400000000001</v>
      </c>
      <c r="AE92">
        <v>252.58940000000001</v>
      </c>
      <c r="AF92">
        <v>16</v>
      </c>
      <c r="AG92">
        <v>117</v>
      </c>
      <c r="AH92">
        <v>9</v>
      </c>
      <c r="AI92">
        <v>14</v>
      </c>
      <c r="AJ92" t="s">
        <v>533</v>
      </c>
      <c r="AL92" t="e">
        <f t="shared" ref="AL92:AL155" si="90">IF(AND(#REF!&lt;&gt;#REF!,#REF!&lt;&gt;#REF!),"Bold","")</f>
        <v>#REF!</v>
      </c>
    </row>
    <row r="93" spans="1:38">
      <c r="A93" t="s">
        <v>1019</v>
      </c>
      <c r="B93" s="1">
        <v>0.69097222222222221</v>
      </c>
      <c r="C93" t="s">
        <v>224</v>
      </c>
      <c r="D93" t="s">
        <v>283</v>
      </c>
      <c r="F93">
        <v>5996</v>
      </c>
      <c r="G93" t="s">
        <v>284</v>
      </c>
      <c r="H93" t="s">
        <v>231</v>
      </c>
      <c r="I93" t="s">
        <v>232</v>
      </c>
      <c r="J93" t="s">
        <v>233</v>
      </c>
      <c r="K93" t="s">
        <v>1018</v>
      </c>
      <c r="L93">
        <v>4</v>
      </c>
      <c r="M93">
        <v>66.121399999999994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19.72</v>
      </c>
      <c r="X93" t="s">
        <v>1020</v>
      </c>
      <c r="Y93">
        <v>1.8822000000000001</v>
      </c>
      <c r="Z93" t="s">
        <v>296</v>
      </c>
      <c r="AA93">
        <v>1.9804999999999999</v>
      </c>
      <c r="AB93" t="s">
        <v>303</v>
      </c>
      <c r="AC93">
        <v>1.0469999999999999</v>
      </c>
      <c r="AD93">
        <v>21</v>
      </c>
      <c r="AE93" s="23">
        <v>212.32169999999999</v>
      </c>
      <c r="AF93">
        <v>6.5</v>
      </c>
      <c r="AG93">
        <v>0</v>
      </c>
      <c r="AH93">
        <v>8</v>
      </c>
      <c r="AI93">
        <v>6</v>
      </c>
      <c r="AJ93" t="s">
        <v>533</v>
      </c>
      <c r="AL93" t="e">
        <f t="shared" ref="AL93:AL156" si="91">IF(AND(#REF!&lt;&gt;#REF!,#REF!&lt;&gt;#REF!),"Bold","")</f>
        <v>#REF!</v>
      </c>
    </row>
    <row r="94" spans="1:38">
      <c r="A94" t="s">
        <v>633</v>
      </c>
      <c r="B94" s="1">
        <v>0.59375</v>
      </c>
      <c r="C94" t="s">
        <v>224</v>
      </c>
      <c r="D94" t="s">
        <v>401</v>
      </c>
      <c r="F94">
        <v>6542</v>
      </c>
      <c r="G94" t="s">
        <v>284</v>
      </c>
      <c r="H94" t="s">
        <v>231</v>
      </c>
      <c r="I94" t="s">
        <v>5</v>
      </c>
      <c r="J94" t="s">
        <v>285</v>
      </c>
      <c r="K94" t="s">
        <v>632</v>
      </c>
      <c r="L94">
        <v>7</v>
      </c>
      <c r="M94">
        <v>93.942700000000002</v>
      </c>
      <c r="N94">
        <v>69.519499999999994</v>
      </c>
      <c r="O94">
        <v>28.5443</v>
      </c>
      <c r="P94">
        <v>11.517300000000001</v>
      </c>
      <c r="Q94">
        <v>6.5488999999999997</v>
      </c>
      <c r="R94">
        <v>6.4984000000000002</v>
      </c>
      <c r="S94">
        <v>1.8456999999999999</v>
      </c>
      <c r="T94">
        <v>1.3815</v>
      </c>
      <c r="U94">
        <v>1.1424000000000001</v>
      </c>
      <c r="V94">
        <v>0.69879999999999998</v>
      </c>
      <c r="W94">
        <v>6.5179</v>
      </c>
      <c r="X94" t="s">
        <v>634</v>
      </c>
      <c r="Y94">
        <v>0.53320000000000001</v>
      </c>
      <c r="Z94" t="s">
        <v>635</v>
      </c>
      <c r="AA94">
        <v>0.46839999999999998</v>
      </c>
      <c r="AB94" t="s">
        <v>636</v>
      </c>
      <c r="AC94">
        <v>1.0322</v>
      </c>
      <c r="AD94">
        <v>20.945</v>
      </c>
      <c r="AE94" s="23">
        <v>251.1361</v>
      </c>
      <c r="AF94">
        <v>5.5</v>
      </c>
      <c r="AG94">
        <v>101</v>
      </c>
      <c r="AH94">
        <v>8</v>
      </c>
      <c r="AI94">
        <v>14</v>
      </c>
      <c r="AJ94" t="s">
        <v>533</v>
      </c>
      <c r="AL94" t="e">
        <f t="shared" ref="AL94:AL157" si="92">IF(AND(#REF!&lt;&gt;#REF!,#REF!&lt;&gt;#REF!),"Bold","")</f>
        <v>#REF!</v>
      </c>
    </row>
    <row r="95" spans="1:38">
      <c r="A95" t="s">
        <v>858</v>
      </c>
      <c r="B95" s="1">
        <v>0.64236111111111105</v>
      </c>
      <c r="C95" t="s">
        <v>224</v>
      </c>
      <c r="D95" t="s">
        <v>826</v>
      </c>
      <c r="F95">
        <v>10903</v>
      </c>
      <c r="G95" t="s">
        <v>284</v>
      </c>
      <c r="H95" t="s">
        <v>231</v>
      </c>
      <c r="I95" t="s">
        <v>5</v>
      </c>
      <c r="J95" t="s">
        <v>331</v>
      </c>
      <c r="K95" t="s">
        <v>827</v>
      </c>
      <c r="L95">
        <v>11</v>
      </c>
      <c r="M95">
        <v>76.641599999999997</v>
      </c>
      <c r="N95">
        <v>37.831400000000002</v>
      </c>
      <c r="O95">
        <v>21.2578</v>
      </c>
      <c r="P95">
        <v>9.6022999999999996</v>
      </c>
      <c r="Q95">
        <v>7.6475999999999997</v>
      </c>
      <c r="R95">
        <v>6.5048000000000004</v>
      </c>
      <c r="S95">
        <v>4.1844000000000001</v>
      </c>
      <c r="T95">
        <v>2.0767000000000002</v>
      </c>
      <c r="U95">
        <v>1.5678000000000001</v>
      </c>
      <c r="V95">
        <v>1.327</v>
      </c>
      <c r="W95">
        <v>17.695699999999999</v>
      </c>
      <c r="X95" t="s">
        <v>651</v>
      </c>
      <c r="Y95">
        <v>0.83740000000000003</v>
      </c>
      <c r="Z95" t="s">
        <v>859</v>
      </c>
      <c r="AA95">
        <v>0.54559999999999997</v>
      </c>
      <c r="AB95" t="s">
        <v>860</v>
      </c>
      <c r="AC95">
        <v>0.1052</v>
      </c>
      <c r="AD95">
        <v>20.927199999999999</v>
      </c>
      <c r="AE95">
        <v>208.75239999999999</v>
      </c>
      <c r="AF95">
        <v>20</v>
      </c>
      <c r="AG95">
        <v>101</v>
      </c>
      <c r="AH95">
        <v>8</v>
      </c>
      <c r="AI95">
        <v>32</v>
      </c>
      <c r="AJ95" t="s">
        <v>533</v>
      </c>
      <c r="AL95" t="e">
        <f t="shared" ref="AL95:AL158" si="93">IF(AND(#REF!&lt;&gt;#REF!,#REF!&lt;&gt;#REF!),"Bold","")</f>
        <v>#REF!</v>
      </c>
    </row>
    <row r="96" spans="1:38">
      <c r="A96" t="s">
        <v>902</v>
      </c>
      <c r="B96" s="1">
        <v>0.65625</v>
      </c>
      <c r="C96" t="s">
        <v>212</v>
      </c>
      <c r="D96" t="s">
        <v>229</v>
      </c>
      <c r="F96">
        <v>13606</v>
      </c>
      <c r="G96" t="s">
        <v>230</v>
      </c>
      <c r="H96" t="s">
        <v>231</v>
      </c>
      <c r="I96" t="s">
        <v>5</v>
      </c>
      <c r="J96" t="s">
        <v>331</v>
      </c>
      <c r="K96" t="s">
        <v>893</v>
      </c>
      <c r="L96">
        <v>8</v>
      </c>
      <c r="M96">
        <v>62.715000000000003</v>
      </c>
      <c r="N96">
        <v>60.489699999999999</v>
      </c>
      <c r="O96">
        <v>49.489199999999997</v>
      </c>
      <c r="P96">
        <v>9.4267000000000003</v>
      </c>
      <c r="Q96">
        <v>6.1650999999999998</v>
      </c>
      <c r="R96">
        <v>5.3268000000000004</v>
      </c>
      <c r="S96">
        <v>5.4120999999999997</v>
      </c>
      <c r="T96">
        <v>1.9976</v>
      </c>
      <c r="U96">
        <v>1.032</v>
      </c>
      <c r="V96">
        <v>2.4653999999999998</v>
      </c>
      <c r="W96">
        <v>14.8607</v>
      </c>
      <c r="X96" t="s">
        <v>241</v>
      </c>
      <c r="Y96">
        <v>0.77480000000000004</v>
      </c>
      <c r="Z96" t="s">
        <v>542</v>
      </c>
      <c r="AA96">
        <v>0.54590000000000005</v>
      </c>
      <c r="AB96" t="s">
        <v>267</v>
      </c>
      <c r="AC96">
        <v>1.9375</v>
      </c>
      <c r="AD96">
        <v>20.848600000000001</v>
      </c>
      <c r="AE96">
        <v>243.4872</v>
      </c>
      <c r="AF96">
        <v>10</v>
      </c>
      <c r="AG96">
        <v>117</v>
      </c>
      <c r="AH96">
        <v>8</v>
      </c>
      <c r="AI96">
        <v>14</v>
      </c>
      <c r="AJ96" t="s">
        <v>533</v>
      </c>
      <c r="AL96" t="e">
        <f t="shared" ref="AL96:AL159" si="94">IF(AND(#REF!&lt;&gt;#REF!,#REF!&lt;&gt;#REF!),"Bold","")</f>
        <v>#REF!</v>
      </c>
    </row>
    <row r="97" spans="1:38">
      <c r="A97" t="s">
        <v>954</v>
      </c>
      <c r="B97" s="1">
        <v>0.67361111111111116</v>
      </c>
      <c r="C97" t="s">
        <v>146</v>
      </c>
      <c r="D97" t="s">
        <v>943</v>
      </c>
      <c r="E97" t="s">
        <v>330</v>
      </c>
      <c r="F97">
        <v>4379</v>
      </c>
      <c r="G97" t="s">
        <v>230</v>
      </c>
      <c r="H97" t="s">
        <v>231</v>
      </c>
      <c r="I97" t="s">
        <v>232</v>
      </c>
      <c r="J97" t="s">
        <v>944</v>
      </c>
      <c r="K97" t="s">
        <v>945</v>
      </c>
      <c r="L97">
        <v>5</v>
      </c>
      <c r="M97">
        <v>54.946599999999997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19.36</v>
      </c>
      <c r="X97" t="s">
        <v>955</v>
      </c>
      <c r="Y97">
        <v>2.93</v>
      </c>
      <c r="Z97" t="s">
        <v>956</v>
      </c>
      <c r="AA97">
        <v>0.6129</v>
      </c>
      <c r="AB97" t="s">
        <v>957</v>
      </c>
      <c r="AC97">
        <v>1.0876999999999999</v>
      </c>
      <c r="AD97">
        <v>20.2</v>
      </c>
      <c r="AE97">
        <v>182.71090000000001</v>
      </c>
      <c r="AF97">
        <v>10</v>
      </c>
      <c r="AG97">
        <v>0</v>
      </c>
      <c r="AH97">
        <v>8</v>
      </c>
      <c r="AI97">
        <v>197</v>
      </c>
      <c r="AJ97" t="s">
        <v>533</v>
      </c>
      <c r="AL97" t="e">
        <f t="shared" ref="AL97:AL160" si="95">IF(AND(#REF!&lt;&gt;#REF!,#REF!&lt;&gt;#REF!),"Bold","")</f>
        <v>#REF!</v>
      </c>
    </row>
    <row r="98" spans="1:38">
      <c r="A98" t="s">
        <v>835</v>
      </c>
      <c r="B98" s="1">
        <v>0.64236111111111105</v>
      </c>
      <c r="C98" t="s">
        <v>224</v>
      </c>
      <c r="D98" t="s">
        <v>826</v>
      </c>
      <c r="F98">
        <v>10903</v>
      </c>
      <c r="G98" t="s">
        <v>284</v>
      </c>
      <c r="H98" t="s">
        <v>231</v>
      </c>
      <c r="I98" t="s">
        <v>5</v>
      </c>
      <c r="J98" t="s">
        <v>331</v>
      </c>
      <c r="K98" t="s">
        <v>827</v>
      </c>
      <c r="L98">
        <v>9</v>
      </c>
      <c r="M98">
        <v>100.071</v>
      </c>
      <c r="N98">
        <v>82.308899999999994</v>
      </c>
      <c r="O98">
        <v>23.117899999999999</v>
      </c>
      <c r="P98">
        <v>12.1456</v>
      </c>
      <c r="Q98">
        <v>5.8109000000000002</v>
      </c>
      <c r="R98">
        <v>3.5449999999999999</v>
      </c>
      <c r="S98">
        <v>3.5632999999999999</v>
      </c>
      <c r="T98">
        <v>1.4576</v>
      </c>
      <c r="U98">
        <v>0.89910000000000001</v>
      </c>
      <c r="V98">
        <v>0.89300000000000002</v>
      </c>
      <c r="W98">
        <v>16.730699999999999</v>
      </c>
      <c r="X98" t="s">
        <v>667</v>
      </c>
      <c r="Y98">
        <v>1.8794</v>
      </c>
      <c r="Z98" t="s">
        <v>836</v>
      </c>
      <c r="AA98">
        <v>1.2751999999999999</v>
      </c>
      <c r="AB98" t="s">
        <v>837</v>
      </c>
      <c r="AC98">
        <v>1.3333999999999999</v>
      </c>
      <c r="AD98">
        <v>20.1038</v>
      </c>
      <c r="AE98">
        <v>275.13490000000002</v>
      </c>
      <c r="AF98">
        <v>12</v>
      </c>
      <c r="AG98">
        <v>104</v>
      </c>
      <c r="AH98">
        <v>8</v>
      </c>
      <c r="AI98">
        <v>14</v>
      </c>
      <c r="AJ98" t="s">
        <v>533</v>
      </c>
      <c r="AL98" t="e">
        <f t="shared" ref="AL98:AL161" si="96">IF(AND(#REF!&lt;&gt;#REF!,#REF!&lt;&gt;#REF!),"Bold","")</f>
        <v>#REF!</v>
      </c>
    </row>
    <row r="99" spans="1:38">
      <c r="A99" t="s">
        <v>905</v>
      </c>
      <c r="B99" s="1">
        <v>0.65625</v>
      </c>
      <c r="C99" t="s">
        <v>212</v>
      </c>
      <c r="D99" t="s">
        <v>229</v>
      </c>
      <c r="F99">
        <v>13606</v>
      </c>
      <c r="G99" t="s">
        <v>230</v>
      </c>
      <c r="H99" t="s">
        <v>231</v>
      </c>
      <c r="I99" t="s">
        <v>5</v>
      </c>
      <c r="J99" t="s">
        <v>331</v>
      </c>
      <c r="K99" t="s">
        <v>893</v>
      </c>
      <c r="L99">
        <v>8</v>
      </c>
      <c r="M99">
        <v>66.033299999999997</v>
      </c>
      <c r="N99">
        <v>44.145299999999999</v>
      </c>
      <c r="O99">
        <v>28.222200000000001</v>
      </c>
      <c r="P99">
        <v>13.437799999999999</v>
      </c>
      <c r="Q99">
        <v>6.5944000000000003</v>
      </c>
      <c r="R99">
        <v>5.6510999999999996</v>
      </c>
      <c r="S99">
        <v>3.2965</v>
      </c>
      <c r="T99">
        <v>1.2055</v>
      </c>
      <c r="U99">
        <v>1.266</v>
      </c>
      <c r="V99">
        <v>0.8911</v>
      </c>
      <c r="W99">
        <v>21.6007</v>
      </c>
      <c r="X99" t="s">
        <v>588</v>
      </c>
      <c r="Y99">
        <v>1.2263999999999999</v>
      </c>
      <c r="Z99" t="s">
        <v>589</v>
      </c>
      <c r="AA99">
        <v>0.87680000000000002</v>
      </c>
      <c r="AB99" t="s">
        <v>906</v>
      </c>
      <c r="AC99">
        <v>3.6665000000000001</v>
      </c>
      <c r="AD99">
        <v>20.035399999999999</v>
      </c>
      <c r="AE99">
        <v>218.1489</v>
      </c>
      <c r="AF99">
        <v>12</v>
      </c>
      <c r="AG99">
        <v>118</v>
      </c>
      <c r="AH99">
        <v>8</v>
      </c>
      <c r="AI99">
        <v>197</v>
      </c>
      <c r="AJ99" t="s">
        <v>533</v>
      </c>
      <c r="AL99" t="e">
        <f t="shared" ref="AL99:AL162" si="97">IF(AND(#REF!&lt;&gt;#REF!,#REF!&lt;&gt;#REF!),"Bold","")</f>
        <v>#REF!</v>
      </c>
    </row>
    <row r="100" spans="1:38">
      <c r="A100" t="s">
        <v>464</v>
      </c>
      <c r="B100" s="1">
        <v>0.55208333333333337</v>
      </c>
      <c r="C100" t="s">
        <v>146</v>
      </c>
      <c r="D100" t="s">
        <v>427</v>
      </c>
      <c r="E100" t="s">
        <v>428</v>
      </c>
      <c r="F100">
        <v>9747</v>
      </c>
      <c r="G100" t="s">
        <v>230</v>
      </c>
      <c r="H100" t="s">
        <v>231</v>
      </c>
      <c r="I100" t="s">
        <v>5</v>
      </c>
      <c r="J100" t="s">
        <v>331</v>
      </c>
      <c r="K100" t="s">
        <v>429</v>
      </c>
      <c r="L100">
        <v>10</v>
      </c>
      <c r="M100">
        <v>62.077100000000002</v>
      </c>
      <c r="N100">
        <v>51.636099999999999</v>
      </c>
      <c r="O100">
        <v>22.161899999999999</v>
      </c>
      <c r="P100">
        <v>12.602499999999999</v>
      </c>
      <c r="Q100">
        <v>5.9920999999999998</v>
      </c>
      <c r="R100">
        <v>5.2919</v>
      </c>
      <c r="S100">
        <v>3.4664000000000001</v>
      </c>
      <c r="T100">
        <v>2.9001999999999999</v>
      </c>
      <c r="U100">
        <v>2.8037999999999998</v>
      </c>
      <c r="V100">
        <v>2.0819999999999999</v>
      </c>
      <c r="W100">
        <v>21.0336</v>
      </c>
      <c r="X100" t="s">
        <v>465</v>
      </c>
      <c r="Y100">
        <v>1.4200999999999999</v>
      </c>
      <c r="Z100" t="s">
        <v>350</v>
      </c>
      <c r="AA100">
        <v>3.073</v>
      </c>
      <c r="AB100" t="s">
        <v>466</v>
      </c>
      <c r="AC100">
        <v>0.62419999999999998</v>
      </c>
      <c r="AD100">
        <v>19.826699999999999</v>
      </c>
      <c r="AE100">
        <v>216.99160000000001</v>
      </c>
      <c r="AF100">
        <v>16</v>
      </c>
      <c r="AG100">
        <v>129</v>
      </c>
      <c r="AH100">
        <v>8</v>
      </c>
      <c r="AI100">
        <v>186</v>
      </c>
      <c r="AJ100" t="s">
        <v>533</v>
      </c>
      <c r="AL100" t="e">
        <f t="shared" ref="AL100:AL163" si="98">IF(AND(#REF!&lt;&gt;#REF!,#REF!&lt;&gt;#REF!),"Bold","")</f>
        <v>#REF!</v>
      </c>
    </row>
    <row r="101" spans="1:38">
      <c r="A101" t="s">
        <v>637</v>
      </c>
      <c r="B101" s="1">
        <v>0.59375</v>
      </c>
      <c r="C101" t="s">
        <v>224</v>
      </c>
      <c r="D101" t="s">
        <v>401</v>
      </c>
      <c r="F101">
        <v>6542</v>
      </c>
      <c r="G101" t="s">
        <v>284</v>
      </c>
      <c r="H101" t="s">
        <v>231</v>
      </c>
      <c r="I101" t="s">
        <v>5</v>
      </c>
      <c r="J101" t="s">
        <v>285</v>
      </c>
      <c r="K101" t="s">
        <v>632</v>
      </c>
      <c r="L101">
        <v>7</v>
      </c>
      <c r="M101">
        <v>93.9</v>
      </c>
      <c r="N101">
        <v>73.666399999999996</v>
      </c>
      <c r="O101">
        <v>18.5473</v>
      </c>
      <c r="P101">
        <v>7.4550000000000001</v>
      </c>
      <c r="Q101">
        <v>3.1324000000000001</v>
      </c>
      <c r="R101">
        <v>4.8139000000000003</v>
      </c>
      <c r="S101">
        <v>1.8774</v>
      </c>
      <c r="T101">
        <v>1.8153999999999999</v>
      </c>
      <c r="U101">
        <v>2.2593000000000001</v>
      </c>
      <c r="V101">
        <v>0.87309999999999999</v>
      </c>
      <c r="W101">
        <v>7.8216999999999999</v>
      </c>
      <c r="X101" t="s">
        <v>417</v>
      </c>
      <c r="Y101">
        <v>1.6588000000000001</v>
      </c>
      <c r="Z101" t="s">
        <v>270</v>
      </c>
      <c r="AA101">
        <v>0.4572</v>
      </c>
      <c r="AB101" t="s">
        <v>343</v>
      </c>
      <c r="AC101">
        <v>3.3626</v>
      </c>
      <c r="AD101">
        <v>19.825900000000001</v>
      </c>
      <c r="AE101">
        <v>241.46639999999999</v>
      </c>
      <c r="AF101">
        <v>4</v>
      </c>
      <c r="AG101">
        <v>83</v>
      </c>
      <c r="AH101">
        <v>14</v>
      </c>
      <c r="AI101">
        <v>23</v>
      </c>
      <c r="AJ101" t="s">
        <v>381</v>
      </c>
      <c r="AL101" t="e">
        <f t="shared" ref="AL101:AL164" si="99">IF(AND(#REF!&lt;&gt;#REF!,#REF!&lt;&gt;#REF!),"Bold","")</f>
        <v>#REF!</v>
      </c>
    </row>
    <row r="102" spans="1:38">
      <c r="A102" t="s">
        <v>539</v>
      </c>
      <c r="B102" s="1">
        <v>0.56944444444444442</v>
      </c>
      <c r="C102" t="s">
        <v>224</v>
      </c>
      <c r="D102" t="s">
        <v>401</v>
      </c>
      <c r="F102">
        <v>14150</v>
      </c>
      <c r="G102" t="s">
        <v>284</v>
      </c>
      <c r="H102" t="s">
        <v>231</v>
      </c>
      <c r="I102" t="s">
        <v>5</v>
      </c>
      <c r="J102" t="s">
        <v>331</v>
      </c>
      <c r="K102" t="s">
        <v>530</v>
      </c>
      <c r="L102">
        <v>5</v>
      </c>
      <c r="M102">
        <v>61.122999999999998</v>
      </c>
      <c r="N102">
        <v>92.502399999999994</v>
      </c>
      <c r="O102">
        <v>33.2988</v>
      </c>
      <c r="P102">
        <v>9.9655000000000005</v>
      </c>
      <c r="Q102">
        <v>5.7460000000000004</v>
      </c>
      <c r="R102">
        <v>5.4118000000000004</v>
      </c>
      <c r="S102">
        <v>2.5586000000000002</v>
      </c>
      <c r="T102">
        <v>2.0497999999999998</v>
      </c>
      <c r="U102">
        <v>1.859</v>
      </c>
      <c r="V102">
        <v>1.8088</v>
      </c>
      <c r="W102">
        <v>0</v>
      </c>
      <c r="X102" t="s">
        <v>313</v>
      </c>
      <c r="Y102">
        <v>2.6034000000000002</v>
      </c>
      <c r="Z102" t="s">
        <v>278</v>
      </c>
      <c r="AA102">
        <v>2.4405999999999999</v>
      </c>
      <c r="AB102" t="s">
        <v>540</v>
      </c>
      <c r="AC102">
        <v>0.38279999999999997</v>
      </c>
      <c r="AD102">
        <v>19.732500000000002</v>
      </c>
      <c r="AE102">
        <v>241.483</v>
      </c>
      <c r="AF102">
        <v>5</v>
      </c>
      <c r="AG102">
        <v>128</v>
      </c>
      <c r="AH102">
        <v>14</v>
      </c>
      <c r="AI102">
        <v>30</v>
      </c>
      <c r="AJ102" t="s">
        <v>381</v>
      </c>
      <c r="AL102" t="e">
        <f t="shared" ref="AL102:AL165" si="100">IF(AND(#REF!&lt;&gt;#REF!,#REF!&lt;&gt;#REF!),"Bold","")</f>
        <v>#REF!</v>
      </c>
    </row>
    <row r="103" spans="1:38">
      <c r="A103" t="s">
        <v>579</v>
      </c>
      <c r="B103" s="1">
        <v>0.57638888888888895</v>
      </c>
      <c r="C103" t="s">
        <v>146</v>
      </c>
      <c r="D103" t="s">
        <v>552</v>
      </c>
      <c r="E103" t="s">
        <v>553</v>
      </c>
      <c r="F103">
        <v>18768</v>
      </c>
      <c r="G103" t="s">
        <v>230</v>
      </c>
      <c r="H103" t="s">
        <v>231</v>
      </c>
      <c r="I103" t="s">
        <v>5</v>
      </c>
      <c r="J103" t="s">
        <v>554</v>
      </c>
      <c r="K103" t="s">
        <v>555</v>
      </c>
      <c r="L103">
        <v>10</v>
      </c>
      <c r="M103">
        <v>74.38</v>
      </c>
      <c r="N103">
        <v>43.719299999999997</v>
      </c>
      <c r="O103">
        <v>29.353400000000001</v>
      </c>
      <c r="P103">
        <v>10.176</v>
      </c>
      <c r="Q103">
        <v>7.1050000000000004</v>
      </c>
      <c r="R103">
        <v>4.2114000000000003</v>
      </c>
      <c r="S103">
        <v>4.8785999999999996</v>
      </c>
      <c r="T103">
        <v>3.0055999999999998</v>
      </c>
      <c r="U103">
        <v>1.5428999999999999</v>
      </c>
      <c r="V103">
        <v>2.3803999999999998</v>
      </c>
      <c r="W103">
        <v>21.7986</v>
      </c>
      <c r="X103" t="s">
        <v>580</v>
      </c>
      <c r="Y103">
        <v>1.3183</v>
      </c>
      <c r="Z103" t="s">
        <v>581</v>
      </c>
      <c r="AA103">
        <v>1.3149</v>
      </c>
      <c r="AB103" t="s">
        <v>353</v>
      </c>
      <c r="AC103">
        <v>1.6389</v>
      </c>
      <c r="AD103">
        <v>19.632400000000001</v>
      </c>
      <c r="AE103">
        <v>226.45570000000001</v>
      </c>
      <c r="AF103">
        <v>10</v>
      </c>
      <c r="AG103">
        <v>132</v>
      </c>
      <c r="AH103">
        <v>14</v>
      </c>
      <c r="AI103">
        <v>10</v>
      </c>
      <c r="AJ103" t="s">
        <v>381</v>
      </c>
      <c r="AL103" t="e">
        <f t="shared" ref="AL103:AL166" si="101">IF(AND(#REF!&lt;&gt;#REF!,#REF!&lt;&gt;#REF!),"Bold","")</f>
        <v>#REF!</v>
      </c>
    </row>
    <row r="104" spans="1:38">
      <c r="A104" t="s">
        <v>758</v>
      </c>
      <c r="B104" s="1">
        <v>0.61458333333333337</v>
      </c>
      <c r="C104" t="s">
        <v>213</v>
      </c>
      <c r="D104" t="s">
        <v>747</v>
      </c>
      <c r="E104" t="s">
        <v>428</v>
      </c>
      <c r="F104">
        <v>16245</v>
      </c>
      <c r="G104" t="s">
        <v>375</v>
      </c>
      <c r="H104" t="s">
        <v>231</v>
      </c>
      <c r="I104" t="s">
        <v>5</v>
      </c>
      <c r="J104" t="s">
        <v>331</v>
      </c>
      <c r="K104" t="s">
        <v>748</v>
      </c>
      <c r="L104">
        <v>10</v>
      </c>
      <c r="M104">
        <v>56.208500000000001</v>
      </c>
      <c r="N104">
        <v>43.690300000000001</v>
      </c>
      <c r="O104">
        <v>27.4786</v>
      </c>
      <c r="P104">
        <v>5.5716000000000001</v>
      </c>
      <c r="Q104">
        <v>5.0701999999999998</v>
      </c>
      <c r="R104">
        <v>3.9178000000000002</v>
      </c>
      <c r="S104">
        <v>3.3408000000000002</v>
      </c>
      <c r="T104">
        <v>3.2368000000000001</v>
      </c>
      <c r="U104">
        <v>2.2755999999999998</v>
      </c>
      <c r="V104">
        <v>2.1888000000000001</v>
      </c>
      <c r="W104">
        <v>13.960699999999999</v>
      </c>
      <c r="X104" t="s">
        <v>759</v>
      </c>
      <c r="Y104">
        <v>2.1907999999999999</v>
      </c>
      <c r="Z104" t="s">
        <v>760</v>
      </c>
      <c r="AA104">
        <v>0.23849999999999999</v>
      </c>
      <c r="AB104" t="s">
        <v>674</v>
      </c>
      <c r="AC104">
        <v>1.1937</v>
      </c>
      <c r="AD104">
        <v>19.528400000000001</v>
      </c>
      <c r="AE104">
        <v>190.09110000000001</v>
      </c>
      <c r="AF104">
        <v>20</v>
      </c>
      <c r="AG104">
        <v>121</v>
      </c>
      <c r="AH104">
        <v>14</v>
      </c>
      <c r="AI104">
        <v>10</v>
      </c>
      <c r="AJ104" t="s">
        <v>381</v>
      </c>
      <c r="AL104" t="e">
        <f t="shared" ref="AL104:AL167" si="102">IF(AND(#REF!&lt;&gt;#REF!,#REF!&lt;&gt;#REF!),"Bold","")</f>
        <v>#REF!</v>
      </c>
    </row>
    <row r="105" spans="1:38">
      <c r="A105" t="s">
        <v>903</v>
      </c>
      <c r="B105" s="1">
        <v>0.65625</v>
      </c>
      <c r="C105" t="s">
        <v>212</v>
      </c>
      <c r="D105" t="s">
        <v>229</v>
      </c>
      <c r="F105">
        <v>13606</v>
      </c>
      <c r="G105" t="s">
        <v>230</v>
      </c>
      <c r="H105" t="s">
        <v>231</v>
      </c>
      <c r="I105" t="s">
        <v>5</v>
      </c>
      <c r="J105" t="s">
        <v>331</v>
      </c>
      <c r="K105" t="s">
        <v>893</v>
      </c>
      <c r="L105">
        <v>9</v>
      </c>
      <c r="M105">
        <v>80.043800000000005</v>
      </c>
      <c r="N105">
        <v>52.036200000000001</v>
      </c>
      <c r="O105">
        <v>27.420300000000001</v>
      </c>
      <c r="P105">
        <v>15.0085</v>
      </c>
      <c r="Q105">
        <v>10.2166</v>
      </c>
      <c r="R105">
        <v>5.8587999999999996</v>
      </c>
      <c r="S105">
        <v>3.8559999999999999</v>
      </c>
      <c r="T105">
        <v>2.3026</v>
      </c>
      <c r="U105">
        <v>1.2628999999999999</v>
      </c>
      <c r="V105">
        <v>1.1188</v>
      </c>
      <c r="W105">
        <v>17.8279</v>
      </c>
      <c r="X105" t="s">
        <v>904</v>
      </c>
      <c r="Y105">
        <v>0.73580000000000001</v>
      </c>
      <c r="Z105" t="s">
        <v>514</v>
      </c>
      <c r="AA105">
        <v>2.6400999999999999</v>
      </c>
      <c r="AB105" t="s">
        <v>475</v>
      </c>
      <c r="AC105">
        <v>2.5152000000000001</v>
      </c>
      <c r="AD105">
        <v>19.5274</v>
      </c>
      <c r="AE105">
        <v>242.3707</v>
      </c>
      <c r="AF105">
        <v>14</v>
      </c>
      <c r="AG105">
        <v>126</v>
      </c>
      <c r="AH105">
        <v>14</v>
      </c>
      <c r="AI105">
        <v>12</v>
      </c>
      <c r="AJ105" t="s">
        <v>381</v>
      </c>
      <c r="AL105" t="e">
        <f t="shared" ref="AL105:AL168" si="103">IF(AND(#REF!&lt;&gt;#REF!,#REF!&lt;&gt;#REF!),"Bold","")</f>
        <v>#REF!</v>
      </c>
    </row>
    <row r="106" spans="1:38">
      <c r="A106" t="s">
        <v>898</v>
      </c>
      <c r="B106" s="1">
        <v>0.65625</v>
      </c>
      <c r="C106" t="s">
        <v>212</v>
      </c>
      <c r="D106" t="s">
        <v>229</v>
      </c>
      <c r="F106">
        <v>13606</v>
      </c>
      <c r="G106" t="s">
        <v>230</v>
      </c>
      <c r="H106" t="s">
        <v>231</v>
      </c>
      <c r="I106" t="s">
        <v>5</v>
      </c>
      <c r="J106" t="s">
        <v>331</v>
      </c>
      <c r="K106" t="s">
        <v>893</v>
      </c>
      <c r="L106">
        <v>10</v>
      </c>
      <c r="M106">
        <v>110.85</v>
      </c>
      <c r="N106">
        <v>70.619</v>
      </c>
      <c r="O106">
        <v>32.517499999999998</v>
      </c>
      <c r="P106">
        <v>9.9786999999999999</v>
      </c>
      <c r="Q106">
        <v>5.1802000000000001</v>
      </c>
      <c r="R106">
        <v>3.1493000000000002</v>
      </c>
      <c r="S106">
        <v>2.6495000000000002</v>
      </c>
      <c r="T106">
        <v>1.4157</v>
      </c>
      <c r="U106">
        <v>1.5105</v>
      </c>
      <c r="V106">
        <v>1.7750999999999999</v>
      </c>
      <c r="W106">
        <v>20.452100000000002</v>
      </c>
      <c r="X106" t="s">
        <v>899</v>
      </c>
      <c r="Y106">
        <v>2.3308</v>
      </c>
      <c r="Z106" t="s">
        <v>425</v>
      </c>
      <c r="AA106">
        <v>0.65239999999999998</v>
      </c>
      <c r="AB106" t="s">
        <v>900</v>
      </c>
      <c r="AC106">
        <v>4.1599999999999998E-2</v>
      </c>
      <c r="AD106">
        <v>19.276199999999999</v>
      </c>
      <c r="AE106">
        <v>282.39870000000002</v>
      </c>
      <c r="AF106">
        <v>2.5</v>
      </c>
      <c r="AG106">
        <v>120</v>
      </c>
      <c r="AH106">
        <v>14</v>
      </c>
      <c r="AI106">
        <v>23</v>
      </c>
      <c r="AJ106" t="s">
        <v>381</v>
      </c>
      <c r="AL106" t="e">
        <f t="shared" ref="AL106:AL169" si="104">IF(AND(#REF!&lt;&gt;#REF!,#REF!&lt;&gt;#REF!),"Bold","")</f>
        <v>#REF!</v>
      </c>
    </row>
    <row r="107" spans="1:38">
      <c r="A107" t="s">
        <v>583</v>
      </c>
      <c r="B107" s="1">
        <v>0.58333333333333337</v>
      </c>
      <c r="C107" t="s">
        <v>212</v>
      </c>
      <c r="D107" t="s">
        <v>283</v>
      </c>
      <c r="F107">
        <v>5724</v>
      </c>
      <c r="G107" t="s">
        <v>230</v>
      </c>
      <c r="H107" t="s">
        <v>231</v>
      </c>
      <c r="I107" t="s">
        <v>5</v>
      </c>
      <c r="J107" t="s">
        <v>331</v>
      </c>
      <c r="K107" t="s">
        <v>582</v>
      </c>
      <c r="L107">
        <v>5</v>
      </c>
      <c r="M107">
        <v>67.688800000000001</v>
      </c>
      <c r="N107">
        <v>59.6828</v>
      </c>
      <c r="O107">
        <v>23.228100000000001</v>
      </c>
      <c r="P107">
        <v>10.6061</v>
      </c>
      <c r="Q107">
        <v>5.5960999999999999</v>
      </c>
      <c r="R107">
        <v>6.5560999999999998</v>
      </c>
      <c r="S107">
        <v>2.343</v>
      </c>
      <c r="T107">
        <v>1.7116</v>
      </c>
      <c r="U107">
        <v>1.2374000000000001</v>
      </c>
      <c r="V107">
        <v>1.5584</v>
      </c>
      <c r="W107">
        <v>20.0564</v>
      </c>
      <c r="X107" t="s">
        <v>584</v>
      </c>
      <c r="Y107">
        <v>8.8800000000000004E-2</v>
      </c>
      <c r="Z107" t="s">
        <v>423</v>
      </c>
      <c r="AA107">
        <v>0.68079999999999996</v>
      </c>
      <c r="AB107" t="s">
        <v>353</v>
      </c>
      <c r="AC107">
        <v>1.8342000000000001</v>
      </c>
      <c r="AD107">
        <v>19.268999999999998</v>
      </c>
      <c r="AE107" s="23">
        <v>222.13759999999999</v>
      </c>
      <c r="AF107">
        <v>6.5</v>
      </c>
      <c r="AG107">
        <v>85</v>
      </c>
      <c r="AH107">
        <v>14</v>
      </c>
      <c r="AI107">
        <v>80</v>
      </c>
      <c r="AJ107" t="s">
        <v>381</v>
      </c>
      <c r="AL107" t="e">
        <f t="shared" ref="AL107:AL170" si="105">IF(AND(#REF!&lt;&gt;#REF!,#REF!&lt;&gt;#REF!),"Bold","")</f>
        <v>#REF!</v>
      </c>
    </row>
    <row r="108" spans="1:38">
      <c r="A108" t="s">
        <v>1006</v>
      </c>
      <c r="B108" s="1">
        <v>0.6875</v>
      </c>
      <c r="C108" t="s">
        <v>213</v>
      </c>
      <c r="D108" t="s">
        <v>812</v>
      </c>
      <c r="E108" t="s">
        <v>330</v>
      </c>
      <c r="F108">
        <v>6498</v>
      </c>
      <c r="G108" t="s">
        <v>375</v>
      </c>
      <c r="H108" t="s">
        <v>231</v>
      </c>
      <c r="I108" t="s">
        <v>5</v>
      </c>
      <c r="J108" t="s">
        <v>1001</v>
      </c>
      <c r="K108" t="s">
        <v>1002</v>
      </c>
      <c r="L108">
        <v>6</v>
      </c>
      <c r="M108">
        <v>79.366399999999999</v>
      </c>
      <c r="N108">
        <v>78.13</v>
      </c>
      <c r="O108">
        <v>38.733899999999998</v>
      </c>
      <c r="P108">
        <v>11.884</v>
      </c>
      <c r="Q108">
        <v>6.4260000000000002</v>
      </c>
      <c r="R108">
        <v>3.8881000000000001</v>
      </c>
      <c r="S108">
        <v>1.6144000000000001</v>
      </c>
      <c r="T108">
        <v>2.1442999999999999</v>
      </c>
      <c r="U108">
        <v>2.0211999999999999</v>
      </c>
      <c r="V108">
        <v>1.2347999999999999</v>
      </c>
      <c r="W108">
        <v>12.892899999999999</v>
      </c>
      <c r="X108" t="s">
        <v>518</v>
      </c>
      <c r="Y108">
        <v>2.9906000000000001</v>
      </c>
      <c r="Z108" t="s">
        <v>519</v>
      </c>
      <c r="AA108">
        <v>2.4851000000000001</v>
      </c>
      <c r="AB108" t="s">
        <v>380</v>
      </c>
      <c r="AC108">
        <v>2.3885000000000001</v>
      </c>
      <c r="AD108">
        <v>19.235299999999999</v>
      </c>
      <c r="AE108">
        <v>265.43540000000002</v>
      </c>
      <c r="AF108">
        <v>3.33</v>
      </c>
      <c r="AG108">
        <v>109</v>
      </c>
      <c r="AH108">
        <v>14</v>
      </c>
      <c r="AI108">
        <v>10</v>
      </c>
      <c r="AJ108" t="s">
        <v>381</v>
      </c>
      <c r="AL108" t="e">
        <f t="shared" ref="AL108:AL171" si="106">IF(AND(#REF!&lt;&gt;#REF!,#REF!&lt;&gt;#REF!),"Bold","")</f>
        <v>#REF!</v>
      </c>
    </row>
    <row r="109" spans="1:38">
      <c r="A109" t="s">
        <v>934</v>
      </c>
      <c r="B109" s="1">
        <v>0.66666666666666663</v>
      </c>
      <c r="C109" t="s">
        <v>224</v>
      </c>
      <c r="D109" t="s">
        <v>708</v>
      </c>
      <c r="F109">
        <v>10903</v>
      </c>
      <c r="G109" t="s">
        <v>284</v>
      </c>
      <c r="H109" t="s">
        <v>231</v>
      </c>
      <c r="I109" t="s">
        <v>232</v>
      </c>
      <c r="J109" t="s">
        <v>285</v>
      </c>
      <c r="K109" t="s">
        <v>932</v>
      </c>
      <c r="L109">
        <v>9</v>
      </c>
      <c r="M109">
        <v>112.761</v>
      </c>
      <c r="N109">
        <v>62.738</v>
      </c>
      <c r="O109">
        <v>26.206299999999999</v>
      </c>
      <c r="P109">
        <v>8.2304999999999993</v>
      </c>
      <c r="Q109">
        <v>4.6641000000000004</v>
      </c>
      <c r="R109">
        <v>3.8658000000000001</v>
      </c>
      <c r="S109">
        <v>3.5872999999999999</v>
      </c>
      <c r="T109">
        <v>1.8539000000000001</v>
      </c>
      <c r="U109">
        <v>1.6657</v>
      </c>
      <c r="V109">
        <v>0.76049999999999995</v>
      </c>
      <c r="W109">
        <v>20.9529</v>
      </c>
      <c r="X109" t="s">
        <v>313</v>
      </c>
      <c r="Y109">
        <v>3.1938</v>
      </c>
      <c r="Z109" t="s">
        <v>314</v>
      </c>
      <c r="AA109">
        <v>2.3647</v>
      </c>
      <c r="AB109" t="s">
        <v>426</v>
      </c>
      <c r="AC109">
        <v>0.94679999999999997</v>
      </c>
      <c r="AD109">
        <v>19.117999999999999</v>
      </c>
      <c r="AE109">
        <v>272.90929999999997</v>
      </c>
      <c r="AF109">
        <v>20</v>
      </c>
      <c r="AG109">
        <v>115</v>
      </c>
      <c r="AH109">
        <v>14</v>
      </c>
      <c r="AI109">
        <v>16</v>
      </c>
      <c r="AJ109" t="s">
        <v>381</v>
      </c>
      <c r="AL109" t="e">
        <f t="shared" ref="AL109:AL172" si="107">IF(AND(#REF!&lt;&gt;#REF!,#REF!&lt;&gt;#REF!),"Bold","")</f>
        <v>#REF!</v>
      </c>
    </row>
    <row r="110" spans="1:38">
      <c r="A110" t="s">
        <v>843</v>
      </c>
      <c r="B110" s="1">
        <v>0.64236111111111105</v>
      </c>
      <c r="C110" t="s">
        <v>224</v>
      </c>
      <c r="D110" t="s">
        <v>826</v>
      </c>
      <c r="F110">
        <v>10903</v>
      </c>
      <c r="G110" t="s">
        <v>284</v>
      </c>
      <c r="H110" t="s">
        <v>231</v>
      </c>
      <c r="I110" t="s">
        <v>5</v>
      </c>
      <c r="J110" t="s">
        <v>331</v>
      </c>
      <c r="K110" t="s">
        <v>827</v>
      </c>
      <c r="L110">
        <v>10</v>
      </c>
      <c r="M110">
        <v>91.846999999999994</v>
      </c>
      <c r="N110">
        <v>70.8596</v>
      </c>
      <c r="O110">
        <v>24.152799999999999</v>
      </c>
      <c r="P110">
        <v>11.737</v>
      </c>
      <c r="Q110">
        <v>6.2394999999999996</v>
      </c>
      <c r="R110">
        <v>2.9464999999999999</v>
      </c>
      <c r="S110">
        <v>4.3810000000000002</v>
      </c>
      <c r="T110">
        <v>2.5586000000000002</v>
      </c>
      <c r="U110">
        <v>1.859</v>
      </c>
      <c r="V110">
        <v>1.3364</v>
      </c>
      <c r="W110">
        <v>16.312899999999999</v>
      </c>
      <c r="X110" t="s">
        <v>288</v>
      </c>
      <c r="Y110">
        <v>2.2136999999999998</v>
      </c>
      <c r="Z110" t="s">
        <v>833</v>
      </c>
      <c r="AA110">
        <v>1.4752000000000001</v>
      </c>
      <c r="AB110" t="s">
        <v>259</v>
      </c>
      <c r="AC110">
        <v>1.4164000000000001</v>
      </c>
      <c r="AD110">
        <v>19.113800000000001</v>
      </c>
      <c r="AE110">
        <v>258.44940000000003</v>
      </c>
      <c r="AF110">
        <v>14</v>
      </c>
      <c r="AG110">
        <v>117</v>
      </c>
      <c r="AH110">
        <v>14</v>
      </c>
      <c r="AI110">
        <v>23</v>
      </c>
      <c r="AJ110" t="s">
        <v>381</v>
      </c>
      <c r="AL110" t="e">
        <f t="shared" ref="AL110:AL173" si="108">IF(AND(#REF!&lt;&gt;#REF!,#REF!&lt;&gt;#REF!),"Bold","")</f>
        <v>#REF!</v>
      </c>
    </row>
    <row r="111" spans="1:38">
      <c r="A111" t="s">
        <v>864</v>
      </c>
      <c r="B111" s="1">
        <v>0.64236111111111105</v>
      </c>
      <c r="C111" t="s">
        <v>224</v>
      </c>
      <c r="D111" t="s">
        <v>826</v>
      </c>
      <c r="F111">
        <v>10903</v>
      </c>
      <c r="G111" t="s">
        <v>284</v>
      </c>
      <c r="H111" t="s">
        <v>231</v>
      </c>
      <c r="I111" t="s">
        <v>5</v>
      </c>
      <c r="J111" t="s">
        <v>331</v>
      </c>
      <c r="K111" t="s">
        <v>827</v>
      </c>
      <c r="L111">
        <v>5</v>
      </c>
      <c r="M111">
        <v>60.460799999999999</v>
      </c>
      <c r="N111">
        <v>41.978000000000002</v>
      </c>
      <c r="O111">
        <v>25.354399999999998</v>
      </c>
      <c r="P111">
        <v>13.1096</v>
      </c>
      <c r="Q111">
        <v>8.7563999999999993</v>
      </c>
      <c r="R111">
        <v>5.4458000000000002</v>
      </c>
      <c r="S111">
        <v>2.9127999999999998</v>
      </c>
      <c r="T111">
        <v>1.8657999999999999</v>
      </c>
      <c r="U111">
        <v>0.70130000000000003</v>
      </c>
      <c r="V111">
        <v>0</v>
      </c>
      <c r="W111">
        <v>20.360700000000001</v>
      </c>
      <c r="X111" t="s">
        <v>865</v>
      </c>
      <c r="Y111">
        <v>5.7200000000000001E-2</v>
      </c>
      <c r="Z111" t="s">
        <v>866</v>
      </c>
      <c r="AA111">
        <v>1.7907999999999999</v>
      </c>
      <c r="AB111" t="s">
        <v>259</v>
      </c>
      <c r="AC111">
        <v>1.2451000000000001</v>
      </c>
      <c r="AD111">
        <v>18.9331</v>
      </c>
      <c r="AE111">
        <v>204.5857</v>
      </c>
      <c r="AF111">
        <v>25</v>
      </c>
      <c r="AG111">
        <v>105</v>
      </c>
      <c r="AH111">
        <v>14</v>
      </c>
      <c r="AI111">
        <v>153</v>
      </c>
      <c r="AJ111" t="s">
        <v>381</v>
      </c>
      <c r="AL111" t="e">
        <f t="shared" ref="AL111:AL174" si="109">IF(AND(#REF!&lt;&gt;#REF!,#REF!&lt;&gt;#REF!),"Bold","")</f>
        <v>#REF!</v>
      </c>
    </row>
    <row r="112" spans="1:38">
      <c r="A112" t="s">
        <v>847</v>
      </c>
      <c r="B112" s="1">
        <v>0.64236111111111105</v>
      </c>
      <c r="C112" t="s">
        <v>224</v>
      </c>
      <c r="D112" t="s">
        <v>826</v>
      </c>
      <c r="F112">
        <v>10903</v>
      </c>
      <c r="G112" t="s">
        <v>284</v>
      </c>
      <c r="H112" t="s">
        <v>231</v>
      </c>
      <c r="I112" t="s">
        <v>5</v>
      </c>
      <c r="J112" t="s">
        <v>331</v>
      </c>
      <c r="K112" t="s">
        <v>827</v>
      </c>
      <c r="L112">
        <v>6</v>
      </c>
      <c r="M112">
        <v>59.181899999999999</v>
      </c>
      <c r="N112">
        <v>81.4572</v>
      </c>
      <c r="O112">
        <v>26.675799999999999</v>
      </c>
      <c r="P112">
        <v>11.7242</v>
      </c>
      <c r="Q112">
        <v>8.8343000000000007</v>
      </c>
      <c r="R112">
        <v>5.9001999999999999</v>
      </c>
      <c r="S112">
        <v>4.1746999999999996</v>
      </c>
      <c r="T112">
        <v>2.6711999999999998</v>
      </c>
      <c r="U112">
        <v>2.431</v>
      </c>
      <c r="V112">
        <v>1.5609999999999999</v>
      </c>
      <c r="W112">
        <v>18.425000000000001</v>
      </c>
      <c r="X112" t="s">
        <v>309</v>
      </c>
      <c r="Y112">
        <v>1.5488</v>
      </c>
      <c r="Z112" t="s">
        <v>639</v>
      </c>
      <c r="AA112">
        <v>2.6880999999999999</v>
      </c>
      <c r="AB112" t="s">
        <v>636</v>
      </c>
      <c r="AC112">
        <v>0.99660000000000004</v>
      </c>
      <c r="AD112">
        <v>18.909099999999999</v>
      </c>
      <c r="AE112">
        <v>247.179</v>
      </c>
      <c r="AF112">
        <v>12</v>
      </c>
      <c r="AG112">
        <v>110</v>
      </c>
      <c r="AH112">
        <v>14</v>
      </c>
      <c r="AI112">
        <v>29</v>
      </c>
      <c r="AJ112" t="s">
        <v>381</v>
      </c>
      <c r="AL112" t="e">
        <f t="shared" ref="AL112:AL175" si="110">IF(AND(#REF!&lt;&gt;#REF!,#REF!&lt;&gt;#REF!),"Bold","")</f>
        <v>#REF!</v>
      </c>
    </row>
    <row r="113" spans="1:38">
      <c r="A113" t="s">
        <v>382</v>
      </c>
      <c r="B113" s="1">
        <v>0.54166666666666663</v>
      </c>
      <c r="C113" t="s">
        <v>213</v>
      </c>
      <c r="D113" t="s">
        <v>374</v>
      </c>
      <c r="E113" t="s">
        <v>330</v>
      </c>
      <c r="F113">
        <v>6498</v>
      </c>
      <c r="G113" t="s">
        <v>375</v>
      </c>
      <c r="H113" t="s">
        <v>231</v>
      </c>
      <c r="I113" t="s">
        <v>5</v>
      </c>
      <c r="J113" t="s">
        <v>331</v>
      </c>
      <c r="K113" t="s">
        <v>376</v>
      </c>
      <c r="L113">
        <v>7</v>
      </c>
      <c r="M113">
        <v>111.375</v>
      </c>
      <c r="N113">
        <v>46.528799999999997</v>
      </c>
      <c r="O113">
        <v>22.96</v>
      </c>
      <c r="P113">
        <v>7.4884000000000004</v>
      </c>
      <c r="Q113">
        <v>7.2870999999999997</v>
      </c>
      <c r="R113">
        <v>5.2689000000000004</v>
      </c>
      <c r="S113">
        <v>3.1888999999999998</v>
      </c>
      <c r="T113">
        <v>2.4123000000000001</v>
      </c>
      <c r="U113">
        <v>1.7419</v>
      </c>
      <c r="V113">
        <v>1.3438000000000001</v>
      </c>
      <c r="W113">
        <v>21.954999999999998</v>
      </c>
      <c r="Y113">
        <v>0</v>
      </c>
      <c r="Z113" t="s">
        <v>383</v>
      </c>
      <c r="AA113">
        <v>1.3102</v>
      </c>
      <c r="AB113" t="s">
        <v>384</v>
      </c>
      <c r="AC113">
        <v>1.8386</v>
      </c>
      <c r="AD113">
        <v>18.709</v>
      </c>
      <c r="AE113">
        <v>253.40790000000001</v>
      </c>
      <c r="AF113">
        <v>0</v>
      </c>
      <c r="AG113">
        <v>122</v>
      </c>
      <c r="AH113">
        <v>14</v>
      </c>
      <c r="AI113">
        <v>3</v>
      </c>
      <c r="AJ113" t="s">
        <v>381</v>
      </c>
      <c r="AL113" t="e">
        <f t="shared" ref="AL113:AL176" si="111">IF(AND(#REF!&lt;&gt;#REF!,#REF!&lt;&gt;#REF!),"Bold","")</f>
        <v>#REF!</v>
      </c>
    </row>
    <row r="114" spans="1:38">
      <c r="A114" t="s">
        <v>453</v>
      </c>
      <c r="B114" s="1">
        <v>0.55208333333333337</v>
      </c>
      <c r="C114" t="s">
        <v>146</v>
      </c>
      <c r="D114" t="s">
        <v>427</v>
      </c>
      <c r="E114" t="s">
        <v>428</v>
      </c>
      <c r="F114">
        <v>9747</v>
      </c>
      <c r="G114" t="s">
        <v>230</v>
      </c>
      <c r="H114" t="s">
        <v>231</v>
      </c>
      <c r="I114" t="s">
        <v>5</v>
      </c>
      <c r="J114" t="s">
        <v>331</v>
      </c>
      <c r="K114" t="s">
        <v>429</v>
      </c>
      <c r="L114">
        <v>5</v>
      </c>
      <c r="M114">
        <v>70.7</v>
      </c>
      <c r="N114">
        <v>61.170200000000001</v>
      </c>
      <c r="O114">
        <v>31.078800000000001</v>
      </c>
      <c r="P114">
        <v>4.8875000000000002</v>
      </c>
      <c r="Q114">
        <v>4.0156000000000001</v>
      </c>
      <c r="R114">
        <v>3.6913</v>
      </c>
      <c r="S114">
        <v>1.9622999999999999</v>
      </c>
      <c r="T114">
        <v>2.2094999999999998</v>
      </c>
      <c r="U114">
        <v>1.8694999999999999</v>
      </c>
      <c r="V114">
        <v>1.3059000000000001</v>
      </c>
      <c r="W114">
        <v>22.143599999999999</v>
      </c>
      <c r="X114" t="s">
        <v>454</v>
      </c>
      <c r="Y114">
        <v>0.159</v>
      </c>
      <c r="Z114" t="s">
        <v>356</v>
      </c>
      <c r="AA114">
        <v>1.0582</v>
      </c>
      <c r="AB114" t="s">
        <v>455</v>
      </c>
      <c r="AC114">
        <v>1.9041999999999999</v>
      </c>
      <c r="AD114">
        <v>18.591999999999999</v>
      </c>
      <c r="AE114">
        <v>226.74760000000001</v>
      </c>
      <c r="AF114">
        <v>8</v>
      </c>
      <c r="AG114">
        <v>118</v>
      </c>
      <c r="AH114">
        <v>14</v>
      </c>
      <c r="AI114">
        <v>570</v>
      </c>
      <c r="AJ114" t="s">
        <v>381</v>
      </c>
      <c r="AL114" t="e">
        <f t="shared" ref="AL114:AL177" si="112">IF(AND(#REF!&lt;&gt;#REF!,#REF!&lt;&gt;#REF!),"Bold","")</f>
        <v>#REF!</v>
      </c>
    </row>
    <row r="115" spans="1:38">
      <c r="A115" t="s">
        <v>531</v>
      </c>
      <c r="B115" s="1">
        <v>0.56944444444444442</v>
      </c>
      <c r="C115" t="s">
        <v>224</v>
      </c>
      <c r="D115" t="s">
        <v>401</v>
      </c>
      <c r="F115">
        <v>14150</v>
      </c>
      <c r="G115" t="s">
        <v>284</v>
      </c>
      <c r="H115" t="s">
        <v>231</v>
      </c>
      <c r="I115" t="s">
        <v>5</v>
      </c>
      <c r="J115" t="s">
        <v>331</v>
      </c>
      <c r="K115" t="s">
        <v>530</v>
      </c>
      <c r="L115">
        <v>7</v>
      </c>
      <c r="M115">
        <v>95.674999999999997</v>
      </c>
      <c r="N115">
        <v>90.16</v>
      </c>
      <c r="O115">
        <v>35.806899999999999</v>
      </c>
      <c r="P115">
        <v>13.241199999999999</v>
      </c>
      <c r="Q115">
        <v>10.627000000000001</v>
      </c>
      <c r="R115">
        <v>5.5415000000000001</v>
      </c>
      <c r="S115">
        <v>2.5863999999999998</v>
      </c>
      <c r="T115">
        <v>2.3450000000000002</v>
      </c>
      <c r="U115">
        <v>1.1344000000000001</v>
      </c>
      <c r="V115">
        <v>2.0655000000000001</v>
      </c>
      <c r="W115">
        <v>11.5343</v>
      </c>
      <c r="X115" t="s">
        <v>288</v>
      </c>
      <c r="Y115">
        <v>2.7164999999999999</v>
      </c>
      <c r="Z115" t="s">
        <v>532</v>
      </c>
      <c r="AA115">
        <v>3.1294</v>
      </c>
      <c r="AB115" t="s">
        <v>353</v>
      </c>
      <c r="AC115">
        <v>1.6367</v>
      </c>
      <c r="AD115">
        <v>18.290400000000002</v>
      </c>
      <c r="AE115" s="23">
        <v>296.49029999999999</v>
      </c>
      <c r="AF115">
        <v>1.63</v>
      </c>
      <c r="AG115">
        <v>126</v>
      </c>
      <c r="AH115">
        <v>4</v>
      </c>
      <c r="AI115">
        <v>35</v>
      </c>
      <c r="AJ115" t="s">
        <v>624</v>
      </c>
      <c r="AL115" t="e">
        <f t="shared" ref="AL115:AL178" si="113">IF(AND(#REF!&lt;&gt;#REF!,#REF!&lt;&gt;#REF!),"Bold","")</f>
        <v>#REF!</v>
      </c>
    </row>
    <row r="116" spans="1:38">
      <c r="A116" t="s">
        <v>594</v>
      </c>
      <c r="B116" s="1">
        <v>0.58333333333333337</v>
      </c>
      <c r="C116" t="s">
        <v>212</v>
      </c>
      <c r="D116" t="s">
        <v>283</v>
      </c>
      <c r="F116">
        <v>5724</v>
      </c>
      <c r="G116" t="s">
        <v>230</v>
      </c>
      <c r="H116" t="s">
        <v>231</v>
      </c>
      <c r="I116" t="s">
        <v>5</v>
      </c>
      <c r="J116" t="s">
        <v>331</v>
      </c>
      <c r="K116" t="s">
        <v>582</v>
      </c>
      <c r="L116">
        <v>14</v>
      </c>
      <c r="M116">
        <v>73.917199999999994</v>
      </c>
      <c r="N116">
        <v>47.856400000000001</v>
      </c>
      <c r="O116">
        <v>10.071</v>
      </c>
      <c r="P116">
        <v>7.7835999999999999</v>
      </c>
      <c r="Q116">
        <v>5.3741000000000003</v>
      </c>
      <c r="R116">
        <v>3.6368</v>
      </c>
      <c r="S116">
        <v>2.9152999999999998</v>
      </c>
      <c r="T116">
        <v>1.0008999999999999</v>
      </c>
      <c r="U116">
        <v>1.2608999999999999</v>
      </c>
      <c r="V116">
        <v>0.95450000000000002</v>
      </c>
      <c r="W116">
        <v>17.03</v>
      </c>
      <c r="X116" t="s">
        <v>273</v>
      </c>
      <c r="Y116">
        <v>0.43780000000000002</v>
      </c>
      <c r="Z116" t="s">
        <v>504</v>
      </c>
      <c r="AA116">
        <v>1.4742</v>
      </c>
      <c r="AB116" t="s">
        <v>595</v>
      </c>
      <c r="AC116">
        <v>0</v>
      </c>
      <c r="AD116">
        <v>18.017299999999999</v>
      </c>
      <c r="AE116">
        <v>191.73</v>
      </c>
      <c r="AF116">
        <v>8</v>
      </c>
      <c r="AG116">
        <v>82</v>
      </c>
      <c r="AH116">
        <v>4</v>
      </c>
      <c r="AI116">
        <v>9</v>
      </c>
      <c r="AJ116" t="s">
        <v>624</v>
      </c>
      <c r="AL116" t="e">
        <f t="shared" ref="AL116:AL179" si="114">IF(AND(#REF!&lt;&gt;#REF!,#REF!&lt;&gt;#REF!),"Bold","")</f>
        <v>#REF!</v>
      </c>
    </row>
    <row r="117" spans="1:38">
      <c r="A117" t="s">
        <v>541</v>
      </c>
      <c r="B117" s="1">
        <v>0.56944444444444442</v>
      </c>
      <c r="C117" t="s">
        <v>224</v>
      </c>
      <c r="D117" t="s">
        <v>401</v>
      </c>
      <c r="F117">
        <v>14150</v>
      </c>
      <c r="G117" t="s">
        <v>284</v>
      </c>
      <c r="H117" t="s">
        <v>231</v>
      </c>
      <c r="I117" t="s">
        <v>5</v>
      </c>
      <c r="J117" t="s">
        <v>331</v>
      </c>
      <c r="K117" t="s">
        <v>530</v>
      </c>
      <c r="L117">
        <v>10</v>
      </c>
      <c r="M117">
        <v>67.92</v>
      </c>
      <c r="N117">
        <v>77.444000000000003</v>
      </c>
      <c r="O117">
        <v>34.258600000000001</v>
      </c>
      <c r="P117">
        <v>7.9320000000000004</v>
      </c>
      <c r="Q117">
        <v>8.9868000000000006</v>
      </c>
      <c r="R117">
        <v>3.7113999999999998</v>
      </c>
      <c r="S117">
        <v>2.028</v>
      </c>
      <c r="T117">
        <v>2.3552</v>
      </c>
      <c r="U117">
        <v>1.1700999999999999</v>
      </c>
      <c r="V117">
        <v>1.1871</v>
      </c>
      <c r="W117">
        <v>9.9417000000000009</v>
      </c>
      <c r="X117" t="s">
        <v>422</v>
      </c>
      <c r="Y117">
        <v>1.6966000000000001</v>
      </c>
      <c r="Z117" t="s">
        <v>542</v>
      </c>
      <c r="AA117">
        <v>0.44019999999999998</v>
      </c>
      <c r="AB117" t="s">
        <v>543</v>
      </c>
      <c r="AC117">
        <v>1.6705000000000001</v>
      </c>
      <c r="AD117">
        <v>17.7498</v>
      </c>
      <c r="AE117">
        <v>238.49189999999999</v>
      </c>
      <c r="AF117">
        <v>7</v>
      </c>
      <c r="AG117">
        <v>111</v>
      </c>
      <c r="AH117">
        <v>4</v>
      </c>
      <c r="AI117">
        <v>171</v>
      </c>
      <c r="AJ117" t="s">
        <v>624</v>
      </c>
      <c r="AL117" t="e">
        <f t="shared" ref="AL117:AL180" si="115">IF(AND(#REF!&lt;&gt;#REF!,#REF!&lt;&gt;#REF!),"Bold","")</f>
        <v>#REF!</v>
      </c>
    </row>
    <row r="118" spans="1:38">
      <c r="A118" t="s">
        <v>838</v>
      </c>
      <c r="B118" s="1">
        <v>0.64236111111111105</v>
      </c>
      <c r="C118" t="s">
        <v>224</v>
      </c>
      <c r="D118" t="s">
        <v>826</v>
      </c>
      <c r="F118">
        <v>10903</v>
      </c>
      <c r="G118" t="s">
        <v>284</v>
      </c>
      <c r="H118" t="s">
        <v>231</v>
      </c>
      <c r="I118" t="s">
        <v>5</v>
      </c>
      <c r="J118" t="s">
        <v>331</v>
      </c>
      <c r="K118" t="s">
        <v>827</v>
      </c>
      <c r="L118">
        <v>11</v>
      </c>
      <c r="M118">
        <v>123.92700000000001</v>
      </c>
      <c r="N118">
        <v>44.016800000000003</v>
      </c>
      <c r="O118">
        <v>27.971399999999999</v>
      </c>
      <c r="P118">
        <v>11.358700000000001</v>
      </c>
      <c r="Q118">
        <v>4.0964999999999998</v>
      </c>
      <c r="R118">
        <v>3.7303999999999999</v>
      </c>
      <c r="S118">
        <v>2.0476000000000001</v>
      </c>
      <c r="T118">
        <v>1.9442999999999999</v>
      </c>
      <c r="U118">
        <v>2.3424</v>
      </c>
      <c r="V118">
        <v>0.80420000000000003</v>
      </c>
      <c r="W118">
        <v>22.710699999999999</v>
      </c>
      <c r="X118" t="s">
        <v>537</v>
      </c>
      <c r="Y118">
        <v>2.1802000000000001</v>
      </c>
      <c r="Z118" t="s">
        <v>514</v>
      </c>
      <c r="AA118">
        <v>2.6128999999999998</v>
      </c>
      <c r="AB118" t="s">
        <v>674</v>
      </c>
      <c r="AC118">
        <v>1.3706</v>
      </c>
      <c r="AD118">
        <v>17.660499999999999</v>
      </c>
      <c r="AE118">
        <v>268.77429999999998</v>
      </c>
      <c r="AF118">
        <v>8</v>
      </c>
      <c r="AG118">
        <v>123</v>
      </c>
      <c r="AH118">
        <v>4</v>
      </c>
      <c r="AI118">
        <v>24</v>
      </c>
      <c r="AJ118" t="s">
        <v>624</v>
      </c>
      <c r="AL118" t="e">
        <f t="shared" ref="AL118:AL181" si="116">IF(AND(#REF!&lt;&gt;#REF!,#REF!&lt;&gt;#REF!),"Bold","")</f>
        <v>#REF!</v>
      </c>
    </row>
    <row r="119" spans="1:38">
      <c r="A119" t="s">
        <v>449</v>
      </c>
      <c r="B119" s="1">
        <v>0.55208333333333337</v>
      </c>
      <c r="C119" t="s">
        <v>146</v>
      </c>
      <c r="D119" t="s">
        <v>427</v>
      </c>
      <c r="E119" t="s">
        <v>428</v>
      </c>
      <c r="F119">
        <v>9747</v>
      </c>
      <c r="G119" t="s">
        <v>230</v>
      </c>
      <c r="H119" t="s">
        <v>231</v>
      </c>
      <c r="I119" t="s">
        <v>5</v>
      </c>
      <c r="J119" t="s">
        <v>331</v>
      </c>
      <c r="K119" t="s">
        <v>429</v>
      </c>
      <c r="L119">
        <v>5</v>
      </c>
      <c r="M119">
        <v>75.010099999999994</v>
      </c>
      <c r="N119">
        <v>50.160499999999999</v>
      </c>
      <c r="O119">
        <v>23.052399999999999</v>
      </c>
      <c r="P119">
        <v>10.981299999999999</v>
      </c>
      <c r="Q119">
        <v>8.4941999999999993</v>
      </c>
      <c r="R119">
        <v>3.94</v>
      </c>
      <c r="S119">
        <v>3.8734999999999999</v>
      </c>
      <c r="T119">
        <v>3.0669</v>
      </c>
      <c r="U119">
        <v>2.0310999999999999</v>
      </c>
      <c r="V119">
        <v>1.8395999999999999</v>
      </c>
      <c r="W119">
        <v>21.383600000000001</v>
      </c>
      <c r="X119" t="s">
        <v>450</v>
      </c>
      <c r="Y119">
        <v>1.399</v>
      </c>
      <c r="Z119" t="s">
        <v>451</v>
      </c>
      <c r="AA119">
        <v>1.522</v>
      </c>
      <c r="AB119" t="s">
        <v>452</v>
      </c>
      <c r="AC119">
        <v>3.0972</v>
      </c>
      <c r="AD119">
        <v>17.524000000000001</v>
      </c>
      <c r="AE119">
        <v>227.37520000000001</v>
      </c>
      <c r="AF119">
        <v>20</v>
      </c>
      <c r="AG119">
        <v>129</v>
      </c>
      <c r="AH119">
        <v>16</v>
      </c>
      <c r="AI119">
        <v>51</v>
      </c>
      <c r="AJ119" t="s">
        <v>533</v>
      </c>
      <c r="AL119" t="e">
        <f t="shared" ref="AL119:AL182" si="117">IF(AND(#REF!&lt;&gt;#REF!,#REF!&lt;&gt;#REF!),"Bold","")</f>
        <v>#REF!</v>
      </c>
    </row>
    <row r="120" spans="1:38">
      <c r="A120" t="s">
        <v>550</v>
      </c>
      <c r="B120" s="1">
        <v>0.56944444444444442</v>
      </c>
      <c r="C120" t="s">
        <v>224</v>
      </c>
      <c r="D120" t="s">
        <v>401</v>
      </c>
      <c r="F120">
        <v>14150</v>
      </c>
      <c r="G120" t="s">
        <v>284</v>
      </c>
      <c r="H120" t="s">
        <v>231</v>
      </c>
      <c r="I120" t="s">
        <v>5</v>
      </c>
      <c r="J120" t="s">
        <v>331</v>
      </c>
      <c r="K120" t="s">
        <v>530</v>
      </c>
      <c r="L120">
        <v>11</v>
      </c>
      <c r="M120">
        <v>52.624899999999997</v>
      </c>
      <c r="N120">
        <v>40.2014</v>
      </c>
      <c r="O120">
        <v>18.781700000000001</v>
      </c>
      <c r="P120">
        <v>7.3968999999999996</v>
      </c>
      <c r="Q120">
        <v>4.9119999999999999</v>
      </c>
      <c r="R120">
        <v>4.3951000000000002</v>
      </c>
      <c r="S120">
        <v>4.2706999999999997</v>
      </c>
      <c r="T120">
        <v>2.8620000000000001</v>
      </c>
      <c r="U120">
        <v>1.3819999999999999</v>
      </c>
      <c r="V120">
        <v>2.7934999999999999</v>
      </c>
      <c r="W120">
        <v>17.105</v>
      </c>
      <c r="X120" t="s">
        <v>406</v>
      </c>
      <c r="Y120">
        <v>0.60319999999999996</v>
      </c>
      <c r="Z120" t="s">
        <v>407</v>
      </c>
      <c r="AA120">
        <v>0.69110000000000005</v>
      </c>
      <c r="AB120" t="s">
        <v>551</v>
      </c>
      <c r="AC120">
        <v>0.45550000000000002</v>
      </c>
      <c r="AD120">
        <v>17.318999999999999</v>
      </c>
      <c r="AE120">
        <v>175.7938</v>
      </c>
      <c r="AF120">
        <v>20</v>
      </c>
      <c r="AG120">
        <v>119</v>
      </c>
      <c r="AH120">
        <v>16</v>
      </c>
      <c r="AI120">
        <v>31</v>
      </c>
      <c r="AJ120" t="s">
        <v>533</v>
      </c>
      <c r="AL120" t="e">
        <f t="shared" ref="AL120:AL183" si="118">IF(AND(#REF!&lt;&gt;#REF!,#REF!&lt;&gt;#REF!),"Bold","")</f>
        <v>#REF!</v>
      </c>
    </row>
    <row r="121" spans="1:38">
      <c r="A121" t="s">
        <v>1024</v>
      </c>
      <c r="B121" s="1">
        <v>0.69097222222222221</v>
      </c>
      <c r="C121" t="s">
        <v>224</v>
      </c>
      <c r="D121" t="s">
        <v>283</v>
      </c>
      <c r="F121">
        <v>5996</v>
      </c>
      <c r="G121" t="s">
        <v>284</v>
      </c>
      <c r="H121" t="s">
        <v>231</v>
      </c>
      <c r="I121" t="s">
        <v>232</v>
      </c>
      <c r="J121" t="s">
        <v>233</v>
      </c>
      <c r="K121" t="s">
        <v>1018</v>
      </c>
      <c r="L121">
        <v>4</v>
      </c>
      <c r="M121">
        <v>47.944200000000002</v>
      </c>
      <c r="N121">
        <v>44.088500000000003</v>
      </c>
      <c r="O121">
        <v>22.340900000000001</v>
      </c>
      <c r="P121">
        <v>7.4413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16.5886</v>
      </c>
      <c r="X121" t="s">
        <v>1025</v>
      </c>
      <c r="Y121">
        <v>1.9805999999999999</v>
      </c>
      <c r="Z121" t="s">
        <v>278</v>
      </c>
      <c r="AA121">
        <v>2.4405999999999999</v>
      </c>
      <c r="AB121" t="s">
        <v>255</v>
      </c>
      <c r="AC121">
        <v>1.8222</v>
      </c>
      <c r="AD121">
        <v>17</v>
      </c>
      <c r="AE121">
        <v>177.59829999999999</v>
      </c>
      <c r="AF121">
        <v>5.5</v>
      </c>
      <c r="AG121">
        <v>0</v>
      </c>
      <c r="AH121">
        <v>16</v>
      </c>
      <c r="AI121">
        <v>10</v>
      </c>
      <c r="AJ121" t="s">
        <v>533</v>
      </c>
      <c r="AL121" t="e">
        <f t="shared" ref="AL121:AL184" si="119">IF(AND(#REF!&lt;&gt;#REF!,#REF!&lt;&gt;#REF!),"Bold","")</f>
        <v>#REF!</v>
      </c>
    </row>
    <row r="122" spans="1:38">
      <c r="A122" t="s">
        <v>832</v>
      </c>
      <c r="B122" s="1">
        <v>0.64236111111111105</v>
      </c>
      <c r="C122" t="s">
        <v>224</v>
      </c>
      <c r="D122" t="s">
        <v>826</v>
      </c>
      <c r="F122">
        <v>10903</v>
      </c>
      <c r="G122" t="s">
        <v>284</v>
      </c>
      <c r="H122" t="s">
        <v>231</v>
      </c>
      <c r="I122" t="s">
        <v>5</v>
      </c>
      <c r="J122" t="s">
        <v>331</v>
      </c>
      <c r="K122" t="s">
        <v>827</v>
      </c>
      <c r="L122">
        <v>8</v>
      </c>
      <c r="M122">
        <v>92.012</v>
      </c>
      <c r="N122">
        <v>88.584999999999994</v>
      </c>
      <c r="O122">
        <v>34.363399999999999</v>
      </c>
      <c r="P122">
        <v>10.2288</v>
      </c>
      <c r="Q122">
        <v>5.27</v>
      </c>
      <c r="R122">
        <v>5.6681999999999997</v>
      </c>
      <c r="S122">
        <v>4.7050999999999998</v>
      </c>
      <c r="T122">
        <v>3.1084999999999998</v>
      </c>
      <c r="U122">
        <v>2.5352999999999999</v>
      </c>
      <c r="V122">
        <v>2.0424000000000002</v>
      </c>
      <c r="W122">
        <v>13.7357</v>
      </c>
      <c r="X122" t="s">
        <v>665</v>
      </c>
      <c r="Y122">
        <v>3.1966000000000001</v>
      </c>
      <c r="Z122" t="s">
        <v>833</v>
      </c>
      <c r="AA122">
        <v>1.4416</v>
      </c>
      <c r="AB122" t="s">
        <v>834</v>
      </c>
      <c r="AC122">
        <v>0.70979999999999999</v>
      </c>
      <c r="AD122">
        <v>16.952300000000001</v>
      </c>
      <c r="AE122">
        <v>284.55470000000003</v>
      </c>
      <c r="AF122">
        <v>10</v>
      </c>
      <c r="AG122">
        <v>116</v>
      </c>
      <c r="AH122">
        <v>16</v>
      </c>
      <c r="AI122">
        <v>20</v>
      </c>
      <c r="AJ122" t="s">
        <v>533</v>
      </c>
      <c r="AL122" t="e">
        <f t="shared" ref="AL122:AL185" si="120">IF(AND(#REF!&lt;&gt;#REF!,#REF!&lt;&gt;#REF!),"Bold","")</f>
        <v>#REF!</v>
      </c>
    </row>
    <row r="123" spans="1:38">
      <c r="A123" t="s">
        <v>763</v>
      </c>
      <c r="B123" s="1">
        <v>0.61805555555555558</v>
      </c>
      <c r="C123" t="s">
        <v>224</v>
      </c>
      <c r="D123" t="s">
        <v>761</v>
      </c>
      <c r="F123">
        <v>9267</v>
      </c>
      <c r="G123" t="s">
        <v>284</v>
      </c>
      <c r="H123" t="s">
        <v>231</v>
      </c>
      <c r="I123" t="s">
        <v>232</v>
      </c>
      <c r="J123" t="s">
        <v>331</v>
      </c>
      <c r="K123" t="s">
        <v>762</v>
      </c>
      <c r="L123">
        <v>4</v>
      </c>
      <c r="M123">
        <v>155.96340000000001</v>
      </c>
      <c r="N123">
        <v>67.4054</v>
      </c>
      <c r="O123">
        <v>64.2316</v>
      </c>
      <c r="P123">
        <v>7.1449999999999996</v>
      </c>
      <c r="Q123">
        <v>6.9932999999999996</v>
      </c>
      <c r="R123">
        <v>5.8662000000000001</v>
      </c>
      <c r="S123">
        <v>3.4207999999999998</v>
      </c>
      <c r="T123">
        <v>2.5019</v>
      </c>
      <c r="U123">
        <v>2.0181</v>
      </c>
      <c r="V123">
        <v>1.5114000000000001</v>
      </c>
      <c r="W123">
        <v>0</v>
      </c>
      <c r="X123" t="s">
        <v>320</v>
      </c>
      <c r="Y123">
        <v>8.5999999999999993E-2</v>
      </c>
      <c r="Z123" t="s">
        <v>614</v>
      </c>
      <c r="AA123">
        <v>0.39850000000000002</v>
      </c>
      <c r="AB123" t="s">
        <v>329</v>
      </c>
      <c r="AC123">
        <v>0.04</v>
      </c>
      <c r="AD123">
        <v>16.9254</v>
      </c>
      <c r="AE123" s="23">
        <v>334.5068</v>
      </c>
      <c r="AF123">
        <v>14</v>
      </c>
      <c r="AG123">
        <v>120</v>
      </c>
      <c r="AH123">
        <v>16</v>
      </c>
      <c r="AI123">
        <v>31</v>
      </c>
      <c r="AJ123" t="s">
        <v>533</v>
      </c>
      <c r="AL123" t="e">
        <f t="shared" ref="AL123:AL186" si="121">IF(AND(#REF!&lt;&gt;#REF!,#REF!&lt;&gt;#REF!),"Bold","")</f>
        <v>#REF!</v>
      </c>
    </row>
    <row r="124" spans="1:38">
      <c r="A124" t="s">
        <v>294</v>
      </c>
      <c r="B124" s="1">
        <v>0.52430555555555558</v>
      </c>
      <c r="C124" t="s">
        <v>224</v>
      </c>
      <c r="D124" t="s">
        <v>283</v>
      </c>
      <c r="F124">
        <v>7632</v>
      </c>
      <c r="G124" t="s">
        <v>284</v>
      </c>
      <c r="H124" t="s">
        <v>231</v>
      </c>
      <c r="I124" t="s">
        <v>232</v>
      </c>
      <c r="J124" t="s">
        <v>285</v>
      </c>
      <c r="K124" t="s">
        <v>286</v>
      </c>
      <c r="L124">
        <v>5</v>
      </c>
      <c r="M124">
        <v>93.436000000000007</v>
      </c>
      <c r="N124">
        <v>57.765300000000003</v>
      </c>
      <c r="O124">
        <v>33.641100000000002</v>
      </c>
      <c r="P124">
        <v>11.8048</v>
      </c>
      <c r="Q124">
        <v>6.6208999999999998</v>
      </c>
      <c r="R124">
        <v>6.54</v>
      </c>
      <c r="S124">
        <v>4.6856999999999998</v>
      </c>
      <c r="T124">
        <v>1.3913</v>
      </c>
      <c r="U124">
        <v>1.1934</v>
      </c>
      <c r="V124">
        <v>0.94420000000000004</v>
      </c>
      <c r="W124">
        <v>22.7514</v>
      </c>
      <c r="X124" t="s">
        <v>295</v>
      </c>
      <c r="Y124">
        <v>0.86280000000000001</v>
      </c>
      <c r="Z124" t="s">
        <v>296</v>
      </c>
      <c r="AA124">
        <v>3.4805000000000001</v>
      </c>
      <c r="AB124" t="s">
        <v>297</v>
      </c>
      <c r="AC124">
        <v>2.1598000000000002</v>
      </c>
      <c r="AD124">
        <v>16.55</v>
      </c>
      <c r="AE124">
        <v>263.82729999999998</v>
      </c>
      <c r="AF124">
        <v>10</v>
      </c>
      <c r="AG124">
        <v>0</v>
      </c>
      <c r="AH124">
        <v>16</v>
      </c>
      <c r="AI124">
        <v>20</v>
      </c>
      <c r="AJ124" t="s">
        <v>533</v>
      </c>
      <c r="AL124" t="e">
        <f t="shared" ref="AL124:AL187" si="122">IF(AND(#REF!&lt;&gt;#REF!,#REF!&lt;&gt;#REF!),"Bold","")</f>
        <v>#REF!</v>
      </c>
    </row>
    <row r="125" spans="1:38">
      <c r="A125" t="s">
        <v>980</v>
      </c>
      <c r="B125" s="1">
        <v>0.68055555555555547</v>
      </c>
      <c r="C125" t="s">
        <v>212</v>
      </c>
      <c r="D125" t="s">
        <v>283</v>
      </c>
      <c r="F125">
        <v>5996</v>
      </c>
      <c r="G125" t="s">
        <v>230</v>
      </c>
      <c r="H125" t="s">
        <v>231</v>
      </c>
      <c r="I125" t="s">
        <v>232</v>
      </c>
      <c r="J125" t="s">
        <v>976</v>
      </c>
      <c r="K125" t="s">
        <v>977</v>
      </c>
      <c r="L125">
        <v>5</v>
      </c>
      <c r="M125">
        <v>67.437799999999996</v>
      </c>
      <c r="N125">
        <v>42.558500000000002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22.495699999999999</v>
      </c>
      <c r="X125" t="s">
        <v>981</v>
      </c>
      <c r="Y125">
        <v>2.8885999999999998</v>
      </c>
      <c r="Z125" t="s">
        <v>982</v>
      </c>
      <c r="AA125">
        <v>0.27900000000000003</v>
      </c>
      <c r="AB125" t="s">
        <v>695</v>
      </c>
      <c r="AC125">
        <v>1.2444</v>
      </c>
      <c r="AD125">
        <v>16.5</v>
      </c>
      <c r="AE125">
        <v>201.71870000000001</v>
      </c>
      <c r="AF125">
        <v>6.5</v>
      </c>
      <c r="AG125">
        <v>0</v>
      </c>
      <c r="AH125">
        <v>16</v>
      </c>
      <c r="AI125">
        <v>37</v>
      </c>
      <c r="AJ125" t="s">
        <v>533</v>
      </c>
      <c r="AL125" t="e">
        <f t="shared" ref="AL125:AL188" si="123">IF(AND(#REF!&lt;&gt;#REF!,#REF!&lt;&gt;#REF!),"Bold","")</f>
        <v>#REF!</v>
      </c>
    </row>
    <row r="126" spans="1:38">
      <c r="A126" t="s">
        <v>301</v>
      </c>
      <c r="B126" s="1">
        <v>0.52430555555555558</v>
      </c>
      <c r="C126" t="s">
        <v>224</v>
      </c>
      <c r="D126" t="s">
        <v>283</v>
      </c>
      <c r="F126">
        <v>7632</v>
      </c>
      <c r="G126" t="s">
        <v>284</v>
      </c>
      <c r="H126" t="s">
        <v>231</v>
      </c>
      <c r="I126" t="s">
        <v>232</v>
      </c>
      <c r="J126" t="s">
        <v>285</v>
      </c>
      <c r="K126" t="s">
        <v>286</v>
      </c>
      <c r="L126">
        <v>5</v>
      </c>
      <c r="M126">
        <v>67.397199999999998</v>
      </c>
      <c r="N126">
        <v>58.4773</v>
      </c>
      <c r="O126">
        <v>37.960900000000002</v>
      </c>
      <c r="P126">
        <v>8.0304000000000002</v>
      </c>
      <c r="Q126">
        <v>5.0235000000000003</v>
      </c>
      <c r="R126">
        <v>4.298</v>
      </c>
      <c r="S126">
        <v>0</v>
      </c>
      <c r="T126">
        <v>0</v>
      </c>
      <c r="U126">
        <v>0</v>
      </c>
      <c r="V126">
        <v>0</v>
      </c>
      <c r="W126">
        <v>19.957100000000001</v>
      </c>
      <c r="X126" t="s">
        <v>302</v>
      </c>
      <c r="Y126">
        <v>3.7357999999999998</v>
      </c>
      <c r="Z126" t="s">
        <v>237</v>
      </c>
      <c r="AA126">
        <v>4.6473000000000004</v>
      </c>
      <c r="AB126" t="s">
        <v>303</v>
      </c>
      <c r="AC126">
        <v>0.9819</v>
      </c>
      <c r="AD126">
        <v>16.499199999999998</v>
      </c>
      <c r="AE126">
        <v>236.43809999999999</v>
      </c>
      <c r="AF126">
        <v>7</v>
      </c>
      <c r="AG126">
        <v>0</v>
      </c>
      <c r="AH126">
        <v>16</v>
      </c>
      <c r="AI126">
        <v>15</v>
      </c>
      <c r="AJ126" t="s">
        <v>533</v>
      </c>
      <c r="AL126" t="e">
        <f t="shared" ref="AL126:AL189" si="124">IF(AND(#REF!&lt;&gt;#REF!,#REF!&lt;&gt;#REF!),"Bold","")</f>
        <v>#REF!</v>
      </c>
    </row>
    <row r="127" spans="1:38">
      <c r="A127" t="s">
        <v>884</v>
      </c>
      <c r="B127" s="1">
        <v>0.64930555555555558</v>
      </c>
      <c r="C127" t="s">
        <v>146</v>
      </c>
      <c r="D127" t="s">
        <v>552</v>
      </c>
      <c r="E127" t="s">
        <v>428</v>
      </c>
      <c r="F127">
        <v>9747</v>
      </c>
      <c r="G127" t="s">
        <v>230</v>
      </c>
      <c r="H127" t="s">
        <v>231</v>
      </c>
      <c r="I127" t="s">
        <v>5</v>
      </c>
      <c r="J127" t="s">
        <v>331</v>
      </c>
      <c r="K127" t="s">
        <v>872</v>
      </c>
      <c r="L127">
        <v>6</v>
      </c>
      <c r="M127">
        <v>55.681600000000003</v>
      </c>
      <c r="N127">
        <v>41.948</v>
      </c>
      <c r="O127">
        <v>29.454499999999999</v>
      </c>
      <c r="P127">
        <v>5.5010000000000003</v>
      </c>
      <c r="Q127">
        <v>7.8011999999999997</v>
      </c>
      <c r="R127">
        <v>7.7282999999999999</v>
      </c>
      <c r="S127">
        <v>4.7431000000000001</v>
      </c>
      <c r="T127">
        <v>3.1957</v>
      </c>
      <c r="U127">
        <v>0.94389999999999996</v>
      </c>
      <c r="V127">
        <v>1.6988000000000001</v>
      </c>
      <c r="W127">
        <v>22.116399999999999</v>
      </c>
      <c r="X127" t="s">
        <v>885</v>
      </c>
      <c r="Y127">
        <v>2.2589999999999999</v>
      </c>
      <c r="Z127" t="s">
        <v>886</v>
      </c>
      <c r="AA127">
        <v>1.33</v>
      </c>
      <c r="AB127" t="s">
        <v>887</v>
      </c>
      <c r="AC127">
        <v>0.94450000000000001</v>
      </c>
      <c r="AD127">
        <v>16.491</v>
      </c>
      <c r="AE127">
        <v>201.83699999999999</v>
      </c>
      <c r="AF127">
        <v>14</v>
      </c>
      <c r="AG127">
        <v>123</v>
      </c>
      <c r="AH127">
        <v>16</v>
      </c>
      <c r="AI127">
        <v>23</v>
      </c>
      <c r="AJ127" t="s">
        <v>533</v>
      </c>
      <c r="AL127" t="e">
        <f t="shared" ref="AL127:AL190" si="125">IF(AND(#REF!&lt;&gt;#REF!,#REF!&lt;&gt;#REF!),"Bold","")</f>
        <v>#REF!</v>
      </c>
    </row>
    <row r="128" spans="1:38">
      <c r="A128" t="s">
        <v>910</v>
      </c>
      <c r="B128" s="1">
        <v>0.65625</v>
      </c>
      <c r="C128" t="s">
        <v>212</v>
      </c>
      <c r="D128" t="s">
        <v>229</v>
      </c>
      <c r="F128">
        <v>13606</v>
      </c>
      <c r="G128" t="s">
        <v>230</v>
      </c>
      <c r="H128" t="s">
        <v>231</v>
      </c>
      <c r="I128" t="s">
        <v>5</v>
      </c>
      <c r="J128" t="s">
        <v>331</v>
      </c>
      <c r="K128" t="s">
        <v>893</v>
      </c>
      <c r="L128">
        <v>9</v>
      </c>
      <c r="M128">
        <v>52.108499999999999</v>
      </c>
      <c r="N128">
        <v>47.390599999999999</v>
      </c>
      <c r="O128">
        <v>22.170200000000001</v>
      </c>
      <c r="P128">
        <v>14.157400000000001</v>
      </c>
      <c r="Q128">
        <v>4.3785999999999996</v>
      </c>
      <c r="R128">
        <v>5.6250999999999998</v>
      </c>
      <c r="S128">
        <v>5.3929999999999998</v>
      </c>
      <c r="T128">
        <v>3.5419</v>
      </c>
      <c r="U128">
        <v>1.3798999999999999</v>
      </c>
      <c r="V128">
        <v>1.0878000000000001</v>
      </c>
      <c r="W128">
        <v>12.9429</v>
      </c>
      <c r="X128" t="s">
        <v>273</v>
      </c>
      <c r="Y128">
        <v>0.96399999999999997</v>
      </c>
      <c r="Z128" t="s">
        <v>911</v>
      </c>
      <c r="AA128">
        <v>0.63890000000000002</v>
      </c>
      <c r="AB128" t="s">
        <v>567</v>
      </c>
      <c r="AC128">
        <v>1.1346000000000001</v>
      </c>
      <c r="AD128">
        <v>16.484300000000001</v>
      </c>
      <c r="AE128">
        <v>189.39760000000001</v>
      </c>
      <c r="AF128">
        <v>25</v>
      </c>
      <c r="AG128">
        <v>116</v>
      </c>
      <c r="AH128">
        <v>16</v>
      </c>
      <c r="AI128">
        <v>19</v>
      </c>
      <c r="AJ128" t="s">
        <v>533</v>
      </c>
      <c r="AL128" t="e">
        <f t="shared" ref="AL128:AL191" si="126">IF(AND(#REF!&lt;&gt;#REF!,#REF!&lt;&gt;#REF!),"Bold","")</f>
        <v>#REF!</v>
      </c>
    </row>
    <row r="129" spans="1:38">
      <c r="A129" t="s">
        <v>1021</v>
      </c>
      <c r="B129" s="1">
        <v>0.69097222222222221</v>
      </c>
      <c r="C129" t="s">
        <v>224</v>
      </c>
      <c r="D129" t="s">
        <v>283</v>
      </c>
      <c r="F129">
        <v>5996</v>
      </c>
      <c r="G129" t="s">
        <v>284</v>
      </c>
      <c r="H129" t="s">
        <v>231</v>
      </c>
      <c r="I129" t="s">
        <v>232</v>
      </c>
      <c r="J129" t="s">
        <v>233</v>
      </c>
      <c r="K129" t="s">
        <v>1018</v>
      </c>
      <c r="L129">
        <v>4</v>
      </c>
      <c r="M129">
        <v>59.064</v>
      </c>
      <c r="N129">
        <v>47.988199999999999</v>
      </c>
      <c r="O129">
        <v>25.102499999999999</v>
      </c>
      <c r="P129">
        <v>10.3178</v>
      </c>
      <c r="Q129">
        <v>4.1322000000000001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21.729299999999999</v>
      </c>
      <c r="X129" t="s">
        <v>1022</v>
      </c>
      <c r="Y129">
        <v>1.1686000000000001</v>
      </c>
      <c r="Z129" t="s">
        <v>262</v>
      </c>
      <c r="AA129">
        <v>2.2229999999999999</v>
      </c>
      <c r="AB129" t="s">
        <v>479</v>
      </c>
      <c r="AC129">
        <v>2.5861999999999998</v>
      </c>
      <c r="AD129">
        <v>16.399999999999999</v>
      </c>
      <c r="AE129">
        <v>203.32259999999999</v>
      </c>
      <c r="AF129">
        <v>3.5</v>
      </c>
      <c r="AG129">
        <v>0</v>
      </c>
      <c r="AH129">
        <v>16</v>
      </c>
      <c r="AI129">
        <v>14</v>
      </c>
      <c r="AJ129" t="s">
        <v>533</v>
      </c>
      <c r="AL129" t="e">
        <f t="shared" ref="AL129:AL192" si="127">IF(AND(#REF!&lt;&gt;#REF!,#REF!&lt;&gt;#REF!),"Bold","")</f>
        <v>#REF!</v>
      </c>
    </row>
    <row r="130" spans="1:38">
      <c r="A130" t="s">
        <v>715</v>
      </c>
      <c r="B130" s="1">
        <v>0.60763888888888895</v>
      </c>
      <c r="C130" t="s">
        <v>212</v>
      </c>
      <c r="D130" t="s">
        <v>708</v>
      </c>
      <c r="F130">
        <v>5451</v>
      </c>
      <c r="G130" t="s">
        <v>230</v>
      </c>
      <c r="H130" t="s">
        <v>231</v>
      </c>
      <c r="I130" t="s">
        <v>5</v>
      </c>
      <c r="J130" t="s">
        <v>331</v>
      </c>
      <c r="K130" t="s">
        <v>709</v>
      </c>
      <c r="L130">
        <v>7</v>
      </c>
      <c r="M130">
        <v>50.895499999999998</v>
      </c>
      <c r="N130">
        <v>77.5732</v>
      </c>
      <c r="O130">
        <v>34.658000000000001</v>
      </c>
      <c r="P130">
        <v>8.8924000000000003</v>
      </c>
      <c r="Q130">
        <v>5.7514000000000003</v>
      </c>
      <c r="R130">
        <v>5.2171000000000003</v>
      </c>
      <c r="S130">
        <v>3.9731999999999998</v>
      </c>
      <c r="T130">
        <v>1.5849</v>
      </c>
      <c r="U130">
        <v>1.2770999999999999</v>
      </c>
      <c r="V130">
        <v>1.8552999999999999</v>
      </c>
      <c r="W130">
        <v>17.685700000000001</v>
      </c>
      <c r="Y130">
        <v>0</v>
      </c>
      <c r="Z130" t="s">
        <v>716</v>
      </c>
      <c r="AA130">
        <v>0.28370000000000001</v>
      </c>
      <c r="AB130" t="s">
        <v>717</v>
      </c>
      <c r="AC130">
        <v>0.66139999999999999</v>
      </c>
      <c r="AD130">
        <v>16.3063</v>
      </c>
      <c r="AE130">
        <v>226.61519999999999</v>
      </c>
      <c r="AF130">
        <v>0</v>
      </c>
      <c r="AG130">
        <v>94</v>
      </c>
      <c r="AH130">
        <v>16</v>
      </c>
      <c r="AI130">
        <v>15</v>
      </c>
      <c r="AJ130" t="s">
        <v>533</v>
      </c>
      <c r="AL130" t="e">
        <f t="shared" ref="AL130:AL193" si="128">IF(AND(#REF!&lt;&gt;#REF!,#REF!&lt;&gt;#REF!),"Bold","")</f>
        <v>#REF!</v>
      </c>
    </row>
    <row r="131" spans="1:38">
      <c r="A131" t="s">
        <v>549</v>
      </c>
      <c r="B131" s="1">
        <v>0.56944444444444442</v>
      </c>
      <c r="C131" t="s">
        <v>224</v>
      </c>
      <c r="D131" t="s">
        <v>401</v>
      </c>
      <c r="F131">
        <v>14150</v>
      </c>
      <c r="G131" t="s">
        <v>284</v>
      </c>
      <c r="H131" t="s">
        <v>231</v>
      </c>
      <c r="I131" t="s">
        <v>5</v>
      </c>
      <c r="J131" t="s">
        <v>331</v>
      </c>
      <c r="K131" t="s">
        <v>530</v>
      </c>
      <c r="L131">
        <v>9</v>
      </c>
      <c r="M131">
        <v>63.025599999999997</v>
      </c>
      <c r="N131">
        <v>30.062799999999999</v>
      </c>
      <c r="O131">
        <v>23.359200000000001</v>
      </c>
      <c r="P131">
        <v>14.5075</v>
      </c>
      <c r="Q131">
        <v>8.2508999999999997</v>
      </c>
      <c r="R131">
        <v>4.3987999999999996</v>
      </c>
      <c r="S131">
        <v>3.0116000000000001</v>
      </c>
      <c r="T131">
        <v>3.0796999999999999</v>
      </c>
      <c r="U131">
        <v>1.8252999999999999</v>
      </c>
      <c r="V131">
        <v>2.0081000000000002</v>
      </c>
      <c r="W131">
        <v>9.5500000000000007</v>
      </c>
      <c r="X131" t="s">
        <v>309</v>
      </c>
      <c r="Y131">
        <v>1.8371999999999999</v>
      </c>
      <c r="Z131" t="s">
        <v>407</v>
      </c>
      <c r="AA131">
        <v>0.43190000000000001</v>
      </c>
      <c r="AB131" t="s">
        <v>353</v>
      </c>
      <c r="AC131">
        <v>1.5422</v>
      </c>
      <c r="AD131">
        <v>16.1951</v>
      </c>
      <c r="AE131">
        <v>183.08600000000001</v>
      </c>
      <c r="AF131">
        <v>12</v>
      </c>
      <c r="AG131">
        <v>123</v>
      </c>
      <c r="AH131">
        <v>16</v>
      </c>
      <c r="AI131">
        <v>11</v>
      </c>
      <c r="AJ131" t="s">
        <v>533</v>
      </c>
      <c r="AL131" t="e">
        <f t="shared" ref="AL131:AL194" si="129">IF(AND(#REF!&lt;&gt;#REF!,#REF!&lt;&gt;#REF!),"Bold","")</f>
        <v>#REF!</v>
      </c>
    </row>
    <row r="132" spans="1:38">
      <c r="A132" t="s">
        <v>1007</v>
      </c>
      <c r="B132" s="1">
        <v>0.6875</v>
      </c>
      <c r="C132" t="s">
        <v>213</v>
      </c>
      <c r="D132" t="s">
        <v>812</v>
      </c>
      <c r="E132" t="s">
        <v>330</v>
      </c>
      <c r="F132">
        <v>6498</v>
      </c>
      <c r="G132" t="s">
        <v>375</v>
      </c>
      <c r="H132" t="s">
        <v>231</v>
      </c>
      <c r="I132" t="s">
        <v>5</v>
      </c>
      <c r="J132" t="s">
        <v>1001</v>
      </c>
      <c r="K132" t="s">
        <v>1002</v>
      </c>
      <c r="L132">
        <v>8</v>
      </c>
      <c r="M132">
        <v>90.555800000000005</v>
      </c>
      <c r="N132">
        <v>45.326599999999999</v>
      </c>
      <c r="O132">
        <v>22.065000000000001</v>
      </c>
      <c r="P132">
        <v>8.3653999999999993</v>
      </c>
      <c r="Q132">
        <v>7.1776</v>
      </c>
      <c r="R132">
        <v>5.2869000000000002</v>
      </c>
      <c r="S132">
        <v>2.7435</v>
      </c>
      <c r="T132">
        <v>2.5792999999999999</v>
      </c>
      <c r="U132">
        <v>1.5229999999999999</v>
      </c>
      <c r="V132">
        <v>1.3498000000000001</v>
      </c>
      <c r="W132">
        <v>12.8957</v>
      </c>
      <c r="X132" t="s">
        <v>923</v>
      </c>
      <c r="Y132">
        <v>1.6660999999999999</v>
      </c>
      <c r="Z132" t="s">
        <v>1008</v>
      </c>
      <c r="AA132">
        <v>2.4836999999999998</v>
      </c>
      <c r="AB132" t="s">
        <v>1009</v>
      </c>
      <c r="AC132">
        <v>0.18859999999999999</v>
      </c>
      <c r="AD132">
        <v>16.0642</v>
      </c>
      <c r="AE132">
        <v>220.27119999999999</v>
      </c>
      <c r="AF132">
        <v>2.25</v>
      </c>
      <c r="AG132">
        <v>117</v>
      </c>
      <c r="AH132">
        <v>16</v>
      </c>
      <c r="AI132">
        <v>37</v>
      </c>
      <c r="AJ132" t="s">
        <v>533</v>
      </c>
      <c r="AL132" t="e">
        <f t="shared" ref="AL132:AL195" si="130">IF(AND(#REF!&lt;&gt;#REF!,#REF!&lt;&gt;#REF!),"Bold","")</f>
        <v>#REF!</v>
      </c>
    </row>
    <row r="133" spans="1:38">
      <c r="A133" t="s">
        <v>587</v>
      </c>
      <c r="B133" s="1">
        <v>0.58333333333333337</v>
      </c>
      <c r="C133" t="s">
        <v>212</v>
      </c>
      <c r="D133" t="s">
        <v>283</v>
      </c>
      <c r="F133">
        <v>5724</v>
      </c>
      <c r="G133" t="s">
        <v>230</v>
      </c>
      <c r="H133" t="s">
        <v>231</v>
      </c>
      <c r="I133" t="s">
        <v>5</v>
      </c>
      <c r="J133" t="s">
        <v>331</v>
      </c>
      <c r="K133" t="s">
        <v>582</v>
      </c>
      <c r="L133">
        <v>7</v>
      </c>
      <c r="M133">
        <v>59.198999999999998</v>
      </c>
      <c r="N133">
        <v>48.842599999999997</v>
      </c>
      <c r="O133">
        <v>25.3566</v>
      </c>
      <c r="P133">
        <v>10.655900000000001</v>
      </c>
      <c r="Q133">
        <v>4.5476000000000001</v>
      </c>
      <c r="R133">
        <v>2.3130999999999999</v>
      </c>
      <c r="S133">
        <v>2.2780999999999998</v>
      </c>
      <c r="T133">
        <v>1.3743000000000001</v>
      </c>
      <c r="U133">
        <v>1.6362000000000001</v>
      </c>
      <c r="V133">
        <v>1.7276</v>
      </c>
      <c r="W133">
        <v>18.5107</v>
      </c>
      <c r="X133" t="s">
        <v>588</v>
      </c>
      <c r="Y133">
        <v>0.82640000000000002</v>
      </c>
      <c r="Z133" t="s">
        <v>589</v>
      </c>
      <c r="AA133">
        <v>0.65880000000000005</v>
      </c>
      <c r="AB133" t="s">
        <v>590</v>
      </c>
      <c r="AC133">
        <v>1.1991000000000001</v>
      </c>
      <c r="AD133">
        <v>15.7478</v>
      </c>
      <c r="AE133">
        <v>194.87379999999999</v>
      </c>
      <c r="AF133">
        <v>14</v>
      </c>
      <c r="AG133">
        <v>95</v>
      </c>
      <c r="AH133">
        <v>16</v>
      </c>
      <c r="AI133">
        <v>16</v>
      </c>
      <c r="AJ133" t="s">
        <v>533</v>
      </c>
      <c r="AL133" t="e">
        <f t="shared" ref="AL133:AL196" si="131">IF(AND(#REF!&lt;&gt;#REF!,#REF!&lt;&gt;#REF!),"Bold","")</f>
        <v>#REF!</v>
      </c>
    </row>
    <row r="134" spans="1:38">
      <c r="A134" t="s">
        <v>442</v>
      </c>
      <c r="B134" s="1">
        <v>0.55208333333333337</v>
      </c>
      <c r="C134" t="s">
        <v>146</v>
      </c>
      <c r="D134" t="s">
        <v>427</v>
      </c>
      <c r="E134" t="s">
        <v>428</v>
      </c>
      <c r="F134">
        <v>9747</v>
      </c>
      <c r="G134" t="s">
        <v>230</v>
      </c>
      <c r="H134" t="s">
        <v>231</v>
      </c>
      <c r="I134" t="s">
        <v>5</v>
      </c>
      <c r="J134" t="s">
        <v>331</v>
      </c>
      <c r="K134" t="s">
        <v>429</v>
      </c>
      <c r="L134">
        <v>7</v>
      </c>
      <c r="M134">
        <v>63.331800000000001</v>
      </c>
      <c r="N134">
        <v>77.334800000000001</v>
      </c>
      <c r="O134">
        <v>41.486600000000003</v>
      </c>
      <c r="P134">
        <v>15.5182</v>
      </c>
      <c r="Q134">
        <v>9.2690000000000001</v>
      </c>
      <c r="R134">
        <v>5.3440000000000003</v>
      </c>
      <c r="S134">
        <v>4.7256</v>
      </c>
      <c r="T134">
        <v>2.1661000000000001</v>
      </c>
      <c r="U134">
        <v>1.0841000000000001</v>
      </c>
      <c r="V134">
        <v>1.4074</v>
      </c>
      <c r="W134">
        <v>10.015700000000001</v>
      </c>
      <c r="X134" t="s">
        <v>443</v>
      </c>
      <c r="Y134">
        <v>2.0453999999999999</v>
      </c>
      <c r="Z134" t="s">
        <v>444</v>
      </c>
      <c r="AA134">
        <v>2.2886000000000002</v>
      </c>
      <c r="AB134" t="s">
        <v>353</v>
      </c>
      <c r="AC134">
        <v>1.7604</v>
      </c>
      <c r="AD134">
        <v>15.4666</v>
      </c>
      <c r="AE134">
        <v>253.24440000000001</v>
      </c>
      <c r="AF134">
        <v>20</v>
      </c>
      <c r="AG134">
        <v>125</v>
      </c>
      <c r="AH134">
        <v>16</v>
      </c>
      <c r="AI134">
        <v>11</v>
      </c>
      <c r="AJ134" t="s">
        <v>533</v>
      </c>
      <c r="AL134" t="e">
        <f t="shared" ref="AL134:AL197" si="132">IF(AND(#REF!&lt;&gt;#REF!,#REF!&lt;&gt;#REF!),"Bold","")</f>
        <v>#REF!</v>
      </c>
    </row>
    <row r="135" spans="1:38">
      <c r="A135" t="s">
        <v>470</v>
      </c>
      <c r="B135" s="1">
        <v>0.55208333333333337</v>
      </c>
      <c r="C135" t="s">
        <v>146</v>
      </c>
      <c r="D135" t="s">
        <v>427</v>
      </c>
      <c r="E135" t="s">
        <v>428</v>
      </c>
      <c r="F135">
        <v>9747</v>
      </c>
      <c r="G135" t="s">
        <v>230</v>
      </c>
      <c r="H135" t="s">
        <v>231</v>
      </c>
      <c r="I135" t="s">
        <v>5</v>
      </c>
      <c r="J135" t="s">
        <v>331</v>
      </c>
      <c r="K135" t="s">
        <v>429</v>
      </c>
      <c r="L135">
        <v>6</v>
      </c>
      <c r="M135">
        <v>65.568899999999999</v>
      </c>
      <c r="N135">
        <v>60.410200000000003</v>
      </c>
      <c r="O135">
        <v>19.6587</v>
      </c>
      <c r="P135">
        <v>7.5254000000000003</v>
      </c>
      <c r="Q135">
        <v>5.4462999999999999</v>
      </c>
      <c r="R135">
        <v>4.8300999999999998</v>
      </c>
      <c r="S135">
        <v>1.4837</v>
      </c>
      <c r="T135">
        <v>1.0672999999999999</v>
      </c>
      <c r="U135">
        <v>0</v>
      </c>
      <c r="V135">
        <v>0</v>
      </c>
      <c r="W135">
        <v>9.4350000000000005</v>
      </c>
      <c r="X135" t="s">
        <v>471</v>
      </c>
      <c r="Y135">
        <v>1.2025999999999999</v>
      </c>
      <c r="Z135" t="s">
        <v>342</v>
      </c>
      <c r="AA135">
        <v>4.4108000000000001</v>
      </c>
      <c r="AB135" t="s">
        <v>311</v>
      </c>
      <c r="AC135">
        <v>2.0428999999999999</v>
      </c>
      <c r="AD135">
        <v>15.349500000000001</v>
      </c>
      <c r="AE135">
        <v>201.17619999999999</v>
      </c>
      <c r="AF135">
        <v>16</v>
      </c>
      <c r="AG135">
        <v>128</v>
      </c>
      <c r="AH135">
        <v>12</v>
      </c>
      <c r="AI135">
        <v>19</v>
      </c>
      <c r="AJ135" t="s">
        <v>381</v>
      </c>
      <c r="AL135" t="e">
        <f t="shared" ref="AL135:AL198" si="133">IF(AND(#REF!&lt;&gt;#REF!,#REF!&lt;&gt;#REF!),"Bold","")</f>
        <v>#REF!</v>
      </c>
    </row>
    <row r="136" spans="1:38">
      <c r="A136" t="s">
        <v>572</v>
      </c>
      <c r="B136" s="1">
        <v>0.57638888888888895</v>
      </c>
      <c r="C136" t="s">
        <v>146</v>
      </c>
      <c r="D136" t="s">
        <v>552</v>
      </c>
      <c r="E136" t="s">
        <v>553</v>
      </c>
      <c r="F136">
        <v>18768</v>
      </c>
      <c r="G136" t="s">
        <v>230</v>
      </c>
      <c r="H136" t="s">
        <v>231</v>
      </c>
      <c r="I136" t="s">
        <v>5</v>
      </c>
      <c r="J136" t="s">
        <v>554</v>
      </c>
      <c r="K136" t="s">
        <v>555</v>
      </c>
      <c r="L136">
        <v>12</v>
      </c>
      <c r="M136">
        <v>73.61</v>
      </c>
      <c r="N136">
        <v>68.425200000000004</v>
      </c>
      <c r="O136">
        <v>30.0684</v>
      </c>
      <c r="P136">
        <v>13.861000000000001</v>
      </c>
      <c r="Q136">
        <v>5.5376000000000003</v>
      </c>
      <c r="R136">
        <v>5.1623999999999999</v>
      </c>
      <c r="S136">
        <v>3.3567</v>
      </c>
      <c r="T136">
        <v>3.1596000000000002</v>
      </c>
      <c r="U136">
        <v>2.5419</v>
      </c>
      <c r="V136">
        <v>1.6548</v>
      </c>
      <c r="W136">
        <v>13.375</v>
      </c>
      <c r="X136" t="s">
        <v>573</v>
      </c>
      <c r="Y136">
        <v>3.161</v>
      </c>
      <c r="Z136" t="s">
        <v>458</v>
      </c>
      <c r="AA136">
        <v>3.2101000000000002</v>
      </c>
      <c r="AB136" t="s">
        <v>574</v>
      </c>
      <c r="AC136">
        <v>0.14280000000000001</v>
      </c>
      <c r="AD136">
        <v>15.2775</v>
      </c>
      <c r="AE136">
        <v>242.54419999999999</v>
      </c>
      <c r="AF136">
        <v>7</v>
      </c>
      <c r="AG136">
        <v>134</v>
      </c>
      <c r="AH136">
        <v>12</v>
      </c>
      <c r="AI136">
        <v>22</v>
      </c>
      <c r="AJ136" t="s">
        <v>381</v>
      </c>
      <c r="AL136" t="e">
        <f t="shared" ref="AL136:AL199" si="134">IF(AND(#REF!&lt;&gt;#REF!,#REF!&lt;&gt;#REF!),"Bold","")</f>
        <v>#REF!</v>
      </c>
    </row>
    <row r="137" spans="1:38">
      <c r="A137" t="s">
        <v>619</v>
      </c>
      <c r="B137" s="1">
        <v>0.58333333333333337</v>
      </c>
      <c r="C137" t="s">
        <v>212</v>
      </c>
      <c r="D137" t="s">
        <v>283</v>
      </c>
      <c r="F137">
        <v>5724</v>
      </c>
      <c r="G137" t="s">
        <v>230</v>
      </c>
      <c r="H137" t="s">
        <v>231</v>
      </c>
      <c r="I137" t="s">
        <v>5</v>
      </c>
      <c r="J137" t="s">
        <v>331</v>
      </c>
      <c r="K137" t="s">
        <v>582</v>
      </c>
      <c r="L137">
        <v>12</v>
      </c>
      <c r="M137">
        <v>32.1023</v>
      </c>
      <c r="N137">
        <v>28.504999999999999</v>
      </c>
      <c r="O137">
        <v>18.0824</v>
      </c>
      <c r="P137">
        <v>7.3719000000000001</v>
      </c>
      <c r="Q137">
        <v>4.3758999999999997</v>
      </c>
      <c r="R137">
        <v>2.6269999999999998</v>
      </c>
      <c r="S137">
        <v>3.0680000000000001</v>
      </c>
      <c r="T137">
        <v>1.4685999999999999</v>
      </c>
      <c r="U137">
        <v>1.0622</v>
      </c>
      <c r="V137">
        <v>1.0075000000000001</v>
      </c>
      <c r="W137">
        <v>14.465</v>
      </c>
      <c r="X137" t="s">
        <v>620</v>
      </c>
      <c r="Y137">
        <v>0</v>
      </c>
      <c r="Z137" t="s">
        <v>372</v>
      </c>
      <c r="AA137">
        <v>0.59350000000000003</v>
      </c>
      <c r="AB137" t="s">
        <v>621</v>
      </c>
      <c r="AC137">
        <v>0.33339999999999997</v>
      </c>
      <c r="AD137">
        <v>15.0496</v>
      </c>
      <c r="AE137">
        <v>130.1123</v>
      </c>
      <c r="AF137">
        <v>25</v>
      </c>
      <c r="AG137">
        <v>87</v>
      </c>
      <c r="AH137">
        <v>12</v>
      </c>
      <c r="AI137">
        <v>2</v>
      </c>
      <c r="AJ137" t="s">
        <v>381</v>
      </c>
      <c r="AL137" t="e">
        <f t="shared" ref="AL137:AL200" si="135">IF(AND(#REF!&lt;&gt;#REF!,#REF!&lt;&gt;#REF!),"Bold","")</f>
        <v>#REF!</v>
      </c>
    </row>
    <row r="138" spans="1:38">
      <c r="A138" t="s">
        <v>719</v>
      </c>
      <c r="B138" s="1">
        <v>0.60763888888888895</v>
      </c>
      <c r="C138" t="s">
        <v>212</v>
      </c>
      <c r="D138" t="s">
        <v>708</v>
      </c>
      <c r="F138">
        <v>5451</v>
      </c>
      <c r="G138" t="s">
        <v>230</v>
      </c>
      <c r="H138" t="s">
        <v>231</v>
      </c>
      <c r="I138" t="s">
        <v>5</v>
      </c>
      <c r="J138" t="s">
        <v>331</v>
      </c>
      <c r="K138" t="s">
        <v>709</v>
      </c>
      <c r="L138">
        <v>5</v>
      </c>
      <c r="M138">
        <v>58.691200000000002</v>
      </c>
      <c r="N138">
        <v>79.035200000000003</v>
      </c>
      <c r="O138">
        <v>20.5808</v>
      </c>
      <c r="P138">
        <v>6.7363999999999997</v>
      </c>
      <c r="Q138">
        <v>3.9077999999999999</v>
      </c>
      <c r="R138">
        <v>2.0354000000000001</v>
      </c>
      <c r="S138">
        <v>1.5135000000000001</v>
      </c>
      <c r="T138">
        <v>0</v>
      </c>
      <c r="U138">
        <v>0</v>
      </c>
      <c r="V138">
        <v>0</v>
      </c>
      <c r="W138">
        <v>0</v>
      </c>
      <c r="X138" t="s">
        <v>584</v>
      </c>
      <c r="Y138">
        <v>0.47599999999999998</v>
      </c>
      <c r="Z138" t="s">
        <v>720</v>
      </c>
      <c r="AA138">
        <v>1.5174000000000001</v>
      </c>
      <c r="AB138" t="s">
        <v>275</v>
      </c>
      <c r="AC138">
        <v>1.5488</v>
      </c>
      <c r="AD138">
        <v>14.870699999999999</v>
      </c>
      <c r="AE138">
        <v>195.33090000000001</v>
      </c>
      <c r="AF138">
        <v>10</v>
      </c>
      <c r="AG138">
        <v>88</v>
      </c>
      <c r="AH138">
        <v>12</v>
      </c>
      <c r="AI138">
        <v>226</v>
      </c>
      <c r="AJ138" t="s">
        <v>381</v>
      </c>
      <c r="AL138" t="e">
        <f t="shared" ref="AL138:AL201" si="136">IF(AND(#REF!&lt;&gt;#REF!,#REF!&lt;&gt;#REF!),"Bold","")</f>
        <v>#REF!</v>
      </c>
    </row>
    <row r="139" spans="1:38">
      <c r="A139" t="s">
        <v>641</v>
      </c>
      <c r="B139" s="1">
        <v>0.59375</v>
      </c>
      <c r="C139" t="s">
        <v>224</v>
      </c>
      <c r="D139" t="s">
        <v>401</v>
      </c>
      <c r="F139">
        <v>6542</v>
      </c>
      <c r="G139" t="s">
        <v>284</v>
      </c>
      <c r="H139" t="s">
        <v>231</v>
      </c>
      <c r="I139" t="s">
        <v>5</v>
      </c>
      <c r="J139" t="s">
        <v>285</v>
      </c>
      <c r="K139" t="s">
        <v>632</v>
      </c>
      <c r="L139">
        <v>7</v>
      </c>
      <c r="M139">
        <v>49.683700000000002</v>
      </c>
      <c r="N139">
        <v>79.599999999999994</v>
      </c>
      <c r="O139">
        <v>17.164100000000001</v>
      </c>
      <c r="P139">
        <v>7.9504999999999999</v>
      </c>
      <c r="Q139">
        <v>3.5594000000000001</v>
      </c>
      <c r="R139">
        <v>2.4224999999999999</v>
      </c>
      <c r="S139">
        <v>2.4232999999999998</v>
      </c>
      <c r="T139">
        <v>1.4202999999999999</v>
      </c>
      <c r="U139">
        <v>1.6427</v>
      </c>
      <c r="V139">
        <v>0.74319999999999997</v>
      </c>
      <c r="W139">
        <v>12.8629</v>
      </c>
      <c r="X139" t="s">
        <v>642</v>
      </c>
      <c r="Y139">
        <v>0.3649</v>
      </c>
      <c r="Z139" t="s">
        <v>535</v>
      </c>
      <c r="AA139">
        <v>0.4294</v>
      </c>
      <c r="AB139" t="s">
        <v>643</v>
      </c>
      <c r="AC139">
        <v>2.0173999999999999</v>
      </c>
      <c r="AD139">
        <v>14.849600000000001</v>
      </c>
      <c r="AE139">
        <v>197.13390000000001</v>
      </c>
      <c r="AF139">
        <v>12</v>
      </c>
      <c r="AG139">
        <v>94</v>
      </c>
      <c r="AH139">
        <v>12</v>
      </c>
      <c r="AI139">
        <v>194</v>
      </c>
      <c r="AJ139" t="s">
        <v>381</v>
      </c>
      <c r="AL139" t="e">
        <f t="shared" ref="AL139:AL202" si="137">IF(AND(#REF!&lt;&gt;#REF!,#REF!&lt;&gt;#REF!),"Bold","")</f>
        <v>#REF!</v>
      </c>
    </row>
    <row r="140" spans="1:38">
      <c r="A140" t="s">
        <v>753</v>
      </c>
      <c r="B140" s="1">
        <v>0.61458333333333337</v>
      </c>
      <c r="C140" t="s">
        <v>213</v>
      </c>
      <c r="D140" t="s">
        <v>747</v>
      </c>
      <c r="E140" t="s">
        <v>428</v>
      </c>
      <c r="F140">
        <v>16245</v>
      </c>
      <c r="G140" t="s">
        <v>375</v>
      </c>
      <c r="H140" t="s">
        <v>231</v>
      </c>
      <c r="I140" t="s">
        <v>5</v>
      </c>
      <c r="J140" t="s">
        <v>331</v>
      </c>
      <c r="K140" t="s">
        <v>748</v>
      </c>
      <c r="L140">
        <v>9</v>
      </c>
      <c r="M140">
        <v>64.616299999999995</v>
      </c>
      <c r="N140">
        <v>61.663200000000003</v>
      </c>
      <c r="O140">
        <v>28.194800000000001</v>
      </c>
      <c r="P140">
        <v>13.096500000000001</v>
      </c>
      <c r="Q140">
        <v>5.6516000000000002</v>
      </c>
      <c r="R140">
        <v>4.9718</v>
      </c>
      <c r="S140">
        <v>2.8856999999999999</v>
      </c>
      <c r="T140">
        <v>1.8396999999999999</v>
      </c>
      <c r="U140">
        <v>2.2507999999999999</v>
      </c>
      <c r="V140">
        <v>3.6354000000000002</v>
      </c>
      <c r="W140">
        <v>22.281400000000001</v>
      </c>
      <c r="X140" t="s">
        <v>754</v>
      </c>
      <c r="Y140">
        <v>0.92920000000000003</v>
      </c>
      <c r="Z140" t="s">
        <v>458</v>
      </c>
      <c r="AA140">
        <v>2.7223999999999999</v>
      </c>
      <c r="AB140" t="s">
        <v>755</v>
      </c>
      <c r="AC140">
        <v>2.7542</v>
      </c>
      <c r="AD140">
        <v>14.731299999999999</v>
      </c>
      <c r="AE140">
        <v>232.2243</v>
      </c>
      <c r="AF140">
        <v>4</v>
      </c>
      <c r="AG140">
        <v>135</v>
      </c>
      <c r="AH140">
        <v>12</v>
      </c>
      <c r="AI140">
        <v>198</v>
      </c>
      <c r="AJ140" t="s">
        <v>381</v>
      </c>
      <c r="AL140" t="e">
        <f t="shared" ref="AL140:AL203" si="138">IF(AND(#REF!&lt;&gt;#REF!,#REF!&lt;&gt;#REF!),"Bold","")</f>
        <v>#REF!</v>
      </c>
    </row>
    <row r="141" spans="1:38">
      <c r="A141" t="s">
        <v>484</v>
      </c>
      <c r="B141" s="1">
        <v>0.55902777777777779</v>
      </c>
      <c r="C141" t="s">
        <v>212</v>
      </c>
      <c r="D141" t="s">
        <v>283</v>
      </c>
      <c r="F141">
        <v>5996</v>
      </c>
      <c r="G141" t="s">
        <v>230</v>
      </c>
      <c r="H141" t="s">
        <v>231</v>
      </c>
      <c r="I141" t="s">
        <v>232</v>
      </c>
      <c r="J141" t="s">
        <v>285</v>
      </c>
      <c r="K141" t="s">
        <v>483</v>
      </c>
      <c r="L141">
        <v>5</v>
      </c>
      <c r="M141">
        <v>96.36</v>
      </c>
      <c r="N141">
        <v>54.116</v>
      </c>
      <c r="O141">
        <v>32.7483</v>
      </c>
      <c r="P141">
        <v>13.3012</v>
      </c>
      <c r="Q141">
        <v>10.031000000000001</v>
      </c>
      <c r="R141">
        <v>8.6386000000000003</v>
      </c>
      <c r="S141">
        <v>6.1269</v>
      </c>
      <c r="T141">
        <v>2.2231000000000001</v>
      </c>
      <c r="U141">
        <v>2.1139000000000001</v>
      </c>
      <c r="V141">
        <v>2.4864000000000002</v>
      </c>
      <c r="W141">
        <v>21.295000000000002</v>
      </c>
      <c r="X141" t="s">
        <v>485</v>
      </c>
      <c r="Y141">
        <v>8.4400000000000003E-2</v>
      </c>
      <c r="Z141" t="s">
        <v>306</v>
      </c>
      <c r="AA141">
        <v>0.95479999999999998</v>
      </c>
      <c r="AB141" t="s">
        <v>486</v>
      </c>
      <c r="AC141">
        <v>2.1783999999999999</v>
      </c>
      <c r="AD141">
        <v>14.6534</v>
      </c>
      <c r="AE141" s="23">
        <v>267.31150000000002</v>
      </c>
      <c r="AF141">
        <v>6</v>
      </c>
      <c r="AG141">
        <v>112</v>
      </c>
      <c r="AH141">
        <v>12</v>
      </c>
      <c r="AI141">
        <v>50</v>
      </c>
      <c r="AJ141" t="s">
        <v>381</v>
      </c>
      <c r="AL141" t="e">
        <f t="shared" ref="AL141:AL204" si="139">IF(AND(#REF!&lt;&gt;#REF!,#REF!&lt;&gt;#REF!),"Bold","")</f>
        <v>#REF!</v>
      </c>
    </row>
    <row r="142" spans="1:38">
      <c r="A142" t="s">
        <v>743</v>
      </c>
      <c r="B142" s="1">
        <v>0.60763888888888895</v>
      </c>
      <c r="C142" t="s">
        <v>212</v>
      </c>
      <c r="D142" t="s">
        <v>708</v>
      </c>
      <c r="F142">
        <v>5451</v>
      </c>
      <c r="G142" t="s">
        <v>230</v>
      </c>
      <c r="H142" t="s">
        <v>231</v>
      </c>
      <c r="I142" t="s">
        <v>5</v>
      </c>
      <c r="J142" t="s">
        <v>331</v>
      </c>
      <c r="K142" t="s">
        <v>709</v>
      </c>
      <c r="L142">
        <v>11</v>
      </c>
      <c r="M142">
        <v>46.816299999999998</v>
      </c>
      <c r="N142">
        <v>28.5916</v>
      </c>
      <c r="O142">
        <v>17.910599999999999</v>
      </c>
      <c r="P142">
        <v>7.0678999999999998</v>
      </c>
      <c r="Q142">
        <v>4.5229999999999997</v>
      </c>
      <c r="R142">
        <v>3.1941999999999999</v>
      </c>
      <c r="S142">
        <v>1.7883</v>
      </c>
      <c r="T142">
        <v>1.5004999999999999</v>
      </c>
      <c r="U142">
        <v>1.3118000000000001</v>
      </c>
      <c r="V142">
        <v>0.80010000000000003</v>
      </c>
      <c r="W142">
        <v>11.19</v>
      </c>
      <c r="X142" t="s">
        <v>245</v>
      </c>
      <c r="Y142">
        <v>0.88339999999999996</v>
      </c>
      <c r="Z142" t="s">
        <v>744</v>
      </c>
      <c r="AA142">
        <v>5.4600000000000003E-2</v>
      </c>
      <c r="AB142" t="s">
        <v>745</v>
      </c>
      <c r="AC142">
        <v>0.08</v>
      </c>
      <c r="AD142">
        <v>14.5893</v>
      </c>
      <c r="AE142">
        <v>140.3015</v>
      </c>
      <c r="AF142">
        <v>33</v>
      </c>
      <c r="AG142">
        <v>80</v>
      </c>
      <c r="AH142">
        <v>12</v>
      </c>
      <c r="AI142">
        <v>168</v>
      </c>
      <c r="AJ142" t="s">
        <v>381</v>
      </c>
      <c r="AL142" t="e">
        <f t="shared" ref="AL142:AL205" si="140">IF(AND(#REF!&lt;&gt;#REF!,#REF!&lt;&gt;#REF!),"Bold","")</f>
        <v>#REF!</v>
      </c>
    </row>
    <row r="143" spans="1:38">
      <c r="A143" t="s">
        <v>240</v>
      </c>
      <c r="B143" s="1">
        <v>0.51388888888888895</v>
      </c>
      <c r="C143" t="s">
        <v>212</v>
      </c>
      <c r="D143" t="s">
        <v>229</v>
      </c>
      <c r="F143">
        <v>5996</v>
      </c>
      <c r="G143" t="s">
        <v>230</v>
      </c>
      <c r="H143" t="s">
        <v>231</v>
      </c>
      <c r="I143" t="s">
        <v>232</v>
      </c>
      <c r="J143" t="s">
        <v>233</v>
      </c>
      <c r="K143" t="s">
        <v>234</v>
      </c>
      <c r="L143">
        <v>4</v>
      </c>
      <c r="M143">
        <v>68.260000000000005</v>
      </c>
      <c r="N143">
        <v>47.4178</v>
      </c>
      <c r="O143">
        <v>26.103999999999999</v>
      </c>
      <c r="P143">
        <v>9.7274999999999991</v>
      </c>
      <c r="Q143">
        <v>4.7788000000000004</v>
      </c>
      <c r="R143">
        <v>3.8163999999999998</v>
      </c>
      <c r="S143">
        <v>1.9718</v>
      </c>
      <c r="T143">
        <v>1.5833999999999999</v>
      </c>
      <c r="U143">
        <v>0</v>
      </c>
      <c r="V143">
        <v>0</v>
      </c>
      <c r="W143">
        <v>0</v>
      </c>
      <c r="X143" t="s">
        <v>241</v>
      </c>
      <c r="Y143">
        <v>0.4672</v>
      </c>
      <c r="Z143" t="s">
        <v>242</v>
      </c>
      <c r="AA143">
        <v>0.747</v>
      </c>
      <c r="AB143" t="s">
        <v>243</v>
      </c>
      <c r="AC143">
        <v>2.5482</v>
      </c>
      <c r="AD143">
        <v>14.5</v>
      </c>
      <c r="AE143">
        <v>184.79490000000001</v>
      </c>
      <c r="AF143">
        <v>4.5</v>
      </c>
      <c r="AG143">
        <v>0</v>
      </c>
      <c r="AH143">
        <v>12</v>
      </c>
      <c r="AI143">
        <v>163</v>
      </c>
      <c r="AJ143" t="s">
        <v>381</v>
      </c>
      <c r="AL143" t="e">
        <f t="shared" ref="AL143:AL206" si="141">IF(AND(#REF!&lt;&gt;#REF!,#REF!&lt;&gt;#REF!),"Bold","")</f>
        <v>#REF!</v>
      </c>
    </row>
    <row r="144" spans="1:38">
      <c r="A144" t="s">
        <v>867</v>
      </c>
      <c r="B144" s="1">
        <v>0.64236111111111105</v>
      </c>
      <c r="C144" t="s">
        <v>224</v>
      </c>
      <c r="D144" t="s">
        <v>826</v>
      </c>
      <c r="F144">
        <v>10903</v>
      </c>
      <c r="G144" t="s">
        <v>284</v>
      </c>
      <c r="H144" t="s">
        <v>231</v>
      </c>
      <c r="I144" t="s">
        <v>5</v>
      </c>
      <c r="J144" t="s">
        <v>331</v>
      </c>
      <c r="K144" t="s">
        <v>827</v>
      </c>
      <c r="L144">
        <v>9</v>
      </c>
      <c r="M144">
        <v>52.551299999999998</v>
      </c>
      <c r="N144">
        <v>42.566099999999999</v>
      </c>
      <c r="O144">
        <v>18.865600000000001</v>
      </c>
      <c r="P144">
        <v>6.7782</v>
      </c>
      <c r="Q144">
        <v>4.8807</v>
      </c>
      <c r="R144">
        <v>3.1957</v>
      </c>
      <c r="S144">
        <v>2.8391000000000002</v>
      </c>
      <c r="T144">
        <v>1.7155</v>
      </c>
      <c r="U144">
        <v>1.4363999999999999</v>
      </c>
      <c r="V144">
        <v>0</v>
      </c>
      <c r="W144">
        <v>13.09</v>
      </c>
      <c r="X144" t="s">
        <v>868</v>
      </c>
      <c r="Y144">
        <v>1.7000000000000001E-2</v>
      </c>
      <c r="Z144" t="s">
        <v>658</v>
      </c>
      <c r="AA144">
        <v>8.9099999999999999E-2</v>
      </c>
      <c r="AB144" t="s">
        <v>353</v>
      </c>
      <c r="AC144">
        <v>1.0952</v>
      </c>
      <c r="AD144">
        <v>14.416600000000001</v>
      </c>
      <c r="AE144">
        <v>164.81120000000001</v>
      </c>
      <c r="AF144">
        <v>50</v>
      </c>
      <c r="AG144">
        <v>101</v>
      </c>
      <c r="AH144">
        <v>12</v>
      </c>
      <c r="AI144">
        <v>19</v>
      </c>
      <c r="AJ144" t="s">
        <v>381</v>
      </c>
      <c r="AL144" t="e">
        <f t="shared" ref="AL144:AL207" si="142">IF(AND(#REF!&lt;&gt;#REF!,#REF!&lt;&gt;#REF!),"Bold","")</f>
        <v>#REF!</v>
      </c>
    </row>
    <row r="145" spans="1:38">
      <c r="A145" t="s">
        <v>638</v>
      </c>
      <c r="B145" s="1">
        <v>0.59375</v>
      </c>
      <c r="C145" t="s">
        <v>224</v>
      </c>
      <c r="D145" t="s">
        <v>401</v>
      </c>
      <c r="F145">
        <v>6542</v>
      </c>
      <c r="G145" t="s">
        <v>284</v>
      </c>
      <c r="H145" t="s">
        <v>231</v>
      </c>
      <c r="I145" t="s">
        <v>5</v>
      </c>
      <c r="J145" t="s">
        <v>285</v>
      </c>
      <c r="K145" t="s">
        <v>632</v>
      </c>
      <c r="L145">
        <v>12</v>
      </c>
      <c r="M145">
        <v>57.079599999999999</v>
      </c>
      <c r="N145">
        <v>80</v>
      </c>
      <c r="O145">
        <v>22.07</v>
      </c>
      <c r="P145">
        <v>9.7582000000000004</v>
      </c>
      <c r="Q145">
        <v>4.9836</v>
      </c>
      <c r="R145">
        <v>7.2785000000000002</v>
      </c>
      <c r="S145">
        <v>3.4868000000000001</v>
      </c>
      <c r="T145">
        <v>2.4672999999999998</v>
      </c>
      <c r="U145">
        <v>1.7877000000000001</v>
      </c>
      <c r="V145">
        <v>0.96760000000000002</v>
      </c>
      <c r="W145">
        <v>12.1286</v>
      </c>
      <c r="X145" t="s">
        <v>299</v>
      </c>
      <c r="Y145">
        <v>3.3967999999999998</v>
      </c>
      <c r="Z145" t="s">
        <v>639</v>
      </c>
      <c r="AA145">
        <v>2.4213</v>
      </c>
      <c r="AB145" t="s">
        <v>640</v>
      </c>
      <c r="AC145">
        <v>0.28460000000000002</v>
      </c>
      <c r="AD145">
        <v>14.355499999999999</v>
      </c>
      <c r="AE145">
        <v>222.46610000000001</v>
      </c>
      <c r="AF145">
        <v>6.5</v>
      </c>
      <c r="AG145">
        <v>97</v>
      </c>
      <c r="AH145">
        <v>12</v>
      </c>
      <c r="AI145">
        <v>198</v>
      </c>
      <c r="AJ145" t="s">
        <v>381</v>
      </c>
      <c r="AL145" t="e">
        <f t="shared" ref="AL145:AL208" si="143">IF(AND(#REF!&lt;&gt;#REF!,#REF!&lt;&gt;#REF!),"Bold","")</f>
        <v>#REF!</v>
      </c>
    </row>
    <row r="146" spans="1:38">
      <c r="A146" t="s">
        <v>625</v>
      </c>
      <c r="B146" s="1">
        <v>0.59027777777777779</v>
      </c>
      <c r="C146" t="s">
        <v>213</v>
      </c>
      <c r="D146" t="s">
        <v>229</v>
      </c>
      <c r="E146" t="s">
        <v>330</v>
      </c>
      <c r="F146">
        <v>7473</v>
      </c>
      <c r="G146" t="s">
        <v>375</v>
      </c>
      <c r="H146" t="s">
        <v>231</v>
      </c>
      <c r="I146" t="s">
        <v>5</v>
      </c>
      <c r="J146" t="s">
        <v>331</v>
      </c>
      <c r="K146" t="s">
        <v>622</v>
      </c>
      <c r="L146">
        <v>8</v>
      </c>
      <c r="M146">
        <v>60.67</v>
      </c>
      <c r="N146">
        <v>71.775599999999997</v>
      </c>
      <c r="O146">
        <v>20.411999999999999</v>
      </c>
      <c r="P146">
        <v>7.3742000000000001</v>
      </c>
      <c r="Q146">
        <v>5.8188000000000004</v>
      </c>
      <c r="R146">
        <v>3.0234000000000001</v>
      </c>
      <c r="S146">
        <v>2.5110999999999999</v>
      </c>
      <c r="T146">
        <v>2.7589999999999999</v>
      </c>
      <c r="U146">
        <v>2.0911</v>
      </c>
      <c r="V146">
        <v>1.6749000000000001</v>
      </c>
      <c r="W146">
        <v>19.225000000000001</v>
      </c>
      <c r="X146" t="s">
        <v>518</v>
      </c>
      <c r="Y146">
        <v>2.7048000000000001</v>
      </c>
      <c r="Z146" t="s">
        <v>519</v>
      </c>
      <c r="AA146">
        <v>2.7134999999999998</v>
      </c>
      <c r="AB146" t="s">
        <v>626</v>
      </c>
      <c r="AC146">
        <v>2.5994999999999999</v>
      </c>
      <c r="AD146">
        <v>14.2997</v>
      </c>
      <c r="AE146">
        <v>219.6525</v>
      </c>
      <c r="AF146">
        <v>3</v>
      </c>
      <c r="AG146">
        <v>105</v>
      </c>
      <c r="AH146">
        <v>12</v>
      </c>
      <c r="AI146">
        <v>18</v>
      </c>
      <c r="AJ146" t="s">
        <v>381</v>
      </c>
      <c r="AL146" t="e">
        <f t="shared" ref="AL146:AL209" si="144">IF(AND(#REF!&lt;&gt;#REF!,#REF!&lt;&gt;#REF!),"Bold","")</f>
        <v>#REF!</v>
      </c>
    </row>
    <row r="147" spans="1:38">
      <c r="A147" t="s">
        <v>403</v>
      </c>
      <c r="B147" s="1">
        <v>0.54513888888888895</v>
      </c>
      <c r="C147" t="s">
        <v>224</v>
      </c>
      <c r="D147" t="s">
        <v>401</v>
      </c>
      <c r="F147">
        <v>10358</v>
      </c>
      <c r="G147" t="s">
        <v>284</v>
      </c>
      <c r="H147" t="s">
        <v>231</v>
      </c>
      <c r="I147" t="s">
        <v>232</v>
      </c>
      <c r="J147" t="s">
        <v>331</v>
      </c>
      <c r="K147" t="s">
        <v>402</v>
      </c>
      <c r="L147">
        <v>7</v>
      </c>
      <c r="M147">
        <v>101.45440000000001</v>
      </c>
      <c r="N147">
        <v>82.689499999999995</v>
      </c>
      <c r="O147">
        <v>48.706000000000003</v>
      </c>
      <c r="P147">
        <v>15.681900000000001</v>
      </c>
      <c r="Q147">
        <v>7.3128000000000002</v>
      </c>
      <c r="R147">
        <v>5.33</v>
      </c>
      <c r="S147">
        <v>4.0007000000000001</v>
      </c>
      <c r="T147">
        <v>2.1564000000000001</v>
      </c>
      <c r="U147">
        <v>3.9820000000000002</v>
      </c>
      <c r="V147">
        <v>1.6800999999999999</v>
      </c>
      <c r="W147">
        <v>21.482099999999999</v>
      </c>
      <c r="X147" t="s">
        <v>292</v>
      </c>
      <c r="Y147">
        <v>2.8548</v>
      </c>
      <c r="Z147" t="s">
        <v>262</v>
      </c>
      <c r="AA147">
        <v>3.7229999999999999</v>
      </c>
      <c r="AB147" t="s">
        <v>400</v>
      </c>
      <c r="AC147">
        <v>1.5771999999999999</v>
      </c>
      <c r="AD147">
        <v>14.249599999999999</v>
      </c>
      <c r="AE147" s="23">
        <v>316.88060000000002</v>
      </c>
      <c r="AF147">
        <v>0.8</v>
      </c>
      <c r="AG147">
        <v>0</v>
      </c>
      <c r="AH147">
        <v>14</v>
      </c>
      <c r="AI147">
        <v>187</v>
      </c>
      <c r="AJ147" t="s">
        <v>381</v>
      </c>
      <c r="AL147" t="e">
        <f t="shared" ref="AL147:AL210" si="145">IF(AND(#REF!&lt;&gt;#REF!,#REF!&lt;&gt;#REF!),"Bold","")</f>
        <v>#REF!</v>
      </c>
    </row>
    <row r="148" spans="1:38">
      <c r="A148" t="s">
        <v>653</v>
      </c>
      <c r="B148" s="1">
        <v>0.59375</v>
      </c>
      <c r="C148" t="s">
        <v>224</v>
      </c>
      <c r="D148" t="s">
        <v>401</v>
      </c>
      <c r="F148">
        <v>6542</v>
      </c>
      <c r="G148" t="s">
        <v>284</v>
      </c>
      <c r="H148" t="s">
        <v>231</v>
      </c>
      <c r="I148" t="s">
        <v>5</v>
      </c>
      <c r="J148" t="s">
        <v>285</v>
      </c>
      <c r="K148" t="s">
        <v>632</v>
      </c>
      <c r="L148">
        <v>12</v>
      </c>
      <c r="M148">
        <v>57.692</v>
      </c>
      <c r="N148">
        <v>39.439500000000002</v>
      </c>
      <c r="O148">
        <v>19.4023</v>
      </c>
      <c r="P148">
        <v>7.3048999999999999</v>
      </c>
      <c r="Q148">
        <v>5.2239000000000004</v>
      </c>
      <c r="R148">
        <v>6.6231999999999998</v>
      </c>
      <c r="S148">
        <v>1.5093000000000001</v>
      </c>
      <c r="T148">
        <v>1.6918</v>
      </c>
      <c r="U148">
        <v>0.98619999999999997</v>
      </c>
      <c r="V148">
        <v>1.2754000000000001</v>
      </c>
      <c r="W148">
        <v>17.902100000000001</v>
      </c>
      <c r="X148" t="s">
        <v>295</v>
      </c>
      <c r="Y148">
        <v>1.4255</v>
      </c>
      <c r="Z148" t="s">
        <v>654</v>
      </c>
      <c r="AA148">
        <v>0.66679999999999995</v>
      </c>
      <c r="AB148" t="s">
        <v>655</v>
      </c>
      <c r="AC148">
        <v>1.3769</v>
      </c>
      <c r="AD148">
        <v>14.238799999999999</v>
      </c>
      <c r="AE148">
        <v>176.7585</v>
      </c>
      <c r="AF148">
        <v>16</v>
      </c>
      <c r="AG148">
        <v>86</v>
      </c>
      <c r="AH148">
        <v>14</v>
      </c>
      <c r="AI148">
        <v>23</v>
      </c>
      <c r="AJ148" t="s">
        <v>381</v>
      </c>
      <c r="AL148" t="e">
        <f t="shared" ref="AL148:AL211" si="146">IF(AND(#REF!&lt;&gt;#REF!,#REF!&lt;&gt;#REF!),"Bold","")</f>
        <v>#REF!</v>
      </c>
    </row>
    <row r="149" spans="1:38">
      <c r="A149" t="s">
        <v>961</v>
      </c>
      <c r="B149" s="1">
        <v>0.67361111111111116</v>
      </c>
      <c r="C149" t="s">
        <v>146</v>
      </c>
      <c r="D149" t="s">
        <v>943</v>
      </c>
      <c r="E149" t="s">
        <v>330</v>
      </c>
      <c r="F149">
        <v>4379</v>
      </c>
      <c r="G149" t="s">
        <v>230</v>
      </c>
      <c r="H149" t="s">
        <v>231</v>
      </c>
      <c r="I149" t="s">
        <v>232</v>
      </c>
      <c r="J149" t="s">
        <v>944</v>
      </c>
      <c r="K149" t="s">
        <v>945</v>
      </c>
      <c r="L149">
        <v>5</v>
      </c>
      <c r="M149">
        <v>42.3172</v>
      </c>
      <c r="N149">
        <v>34.567900000000002</v>
      </c>
      <c r="O149">
        <v>11.5022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9.9821000000000009</v>
      </c>
      <c r="X149" t="s">
        <v>962</v>
      </c>
      <c r="Y149">
        <v>1.1738</v>
      </c>
      <c r="Z149" t="s">
        <v>963</v>
      </c>
      <c r="AA149">
        <v>1.2092000000000001</v>
      </c>
      <c r="AB149" t="s">
        <v>757</v>
      </c>
      <c r="AC149">
        <v>1.5368999999999999</v>
      </c>
      <c r="AD149">
        <v>14.2006</v>
      </c>
      <c r="AE149">
        <v>133.28960000000001</v>
      </c>
      <c r="AF149">
        <v>20</v>
      </c>
      <c r="AG149">
        <v>0</v>
      </c>
      <c r="AH149">
        <v>14</v>
      </c>
      <c r="AI149">
        <v>16</v>
      </c>
      <c r="AJ149" t="s">
        <v>381</v>
      </c>
      <c r="AL149" t="e">
        <f t="shared" ref="AL149:AL212" si="147">IF(AND(#REF!&lt;&gt;#REF!,#REF!&lt;&gt;#REF!),"Bold","")</f>
        <v>#REF!</v>
      </c>
    </row>
    <row r="150" spans="1:38">
      <c r="A150" t="s">
        <v>480</v>
      </c>
      <c r="B150" s="1">
        <v>0.55208333333333337</v>
      </c>
      <c r="C150" t="s">
        <v>146</v>
      </c>
      <c r="D150" t="s">
        <v>427</v>
      </c>
      <c r="E150" t="s">
        <v>428</v>
      </c>
      <c r="F150">
        <v>9747</v>
      </c>
      <c r="G150" t="s">
        <v>230</v>
      </c>
      <c r="H150" t="s">
        <v>231</v>
      </c>
      <c r="I150" t="s">
        <v>5</v>
      </c>
      <c r="J150" t="s">
        <v>331</v>
      </c>
      <c r="K150" t="s">
        <v>429</v>
      </c>
      <c r="L150">
        <v>5</v>
      </c>
      <c r="M150">
        <v>46.050800000000002</v>
      </c>
      <c r="N150">
        <v>25.534099999999999</v>
      </c>
      <c r="O150">
        <v>14.597099999999999</v>
      </c>
      <c r="P150">
        <v>5.3414999999999999</v>
      </c>
      <c r="Q150">
        <v>1.7264999999999999</v>
      </c>
      <c r="R150">
        <v>1.8326</v>
      </c>
      <c r="S150">
        <v>1.9507000000000001</v>
      </c>
      <c r="T150">
        <v>0</v>
      </c>
      <c r="U150">
        <v>0</v>
      </c>
      <c r="V150">
        <v>0</v>
      </c>
      <c r="W150">
        <v>0</v>
      </c>
      <c r="X150" t="s">
        <v>481</v>
      </c>
      <c r="Y150">
        <v>0.80559999999999998</v>
      </c>
      <c r="Z150" t="s">
        <v>482</v>
      </c>
      <c r="AA150">
        <v>2.5186999999999999</v>
      </c>
      <c r="AB150" t="s">
        <v>326</v>
      </c>
      <c r="AC150">
        <v>1.65</v>
      </c>
      <c r="AD150">
        <v>14.1858</v>
      </c>
      <c r="AE150">
        <v>119.0574</v>
      </c>
      <c r="AF150">
        <v>12</v>
      </c>
      <c r="AG150">
        <v>115</v>
      </c>
      <c r="AH150">
        <v>14</v>
      </c>
      <c r="AI150">
        <v>38</v>
      </c>
      <c r="AJ150" t="s">
        <v>381</v>
      </c>
      <c r="AL150" t="e">
        <f t="shared" ref="AL150:AL213" si="148">IF(AND(#REF!&lt;&gt;#REF!,#REF!&lt;&gt;#REF!),"Bold","")</f>
        <v>#REF!</v>
      </c>
    </row>
    <row r="151" spans="1:38">
      <c r="A151" t="s">
        <v>713</v>
      </c>
      <c r="B151" s="1">
        <v>0.60763888888888895</v>
      </c>
      <c r="C151" t="s">
        <v>212</v>
      </c>
      <c r="D151" t="s">
        <v>708</v>
      </c>
      <c r="F151">
        <v>5451</v>
      </c>
      <c r="G151" t="s">
        <v>230</v>
      </c>
      <c r="H151" t="s">
        <v>231</v>
      </c>
      <c r="I151" t="s">
        <v>5</v>
      </c>
      <c r="J151" t="s">
        <v>331</v>
      </c>
      <c r="K151" t="s">
        <v>709</v>
      </c>
      <c r="L151">
        <v>5</v>
      </c>
      <c r="M151">
        <v>88.156400000000005</v>
      </c>
      <c r="N151">
        <v>72.227099999999993</v>
      </c>
      <c r="O151">
        <v>24.739000000000001</v>
      </c>
      <c r="P151">
        <v>8.8633000000000006</v>
      </c>
      <c r="Q151">
        <v>3.6979000000000002</v>
      </c>
      <c r="R151">
        <v>4.5541</v>
      </c>
      <c r="S151">
        <v>3.2959999999999998</v>
      </c>
      <c r="T151">
        <v>1.6174999999999999</v>
      </c>
      <c r="U151">
        <v>0</v>
      </c>
      <c r="V151">
        <v>0</v>
      </c>
      <c r="W151">
        <v>10.2036</v>
      </c>
      <c r="X151" t="s">
        <v>494</v>
      </c>
      <c r="Y151">
        <v>0.94</v>
      </c>
      <c r="Z151" t="s">
        <v>262</v>
      </c>
      <c r="AA151">
        <v>2.2663000000000002</v>
      </c>
      <c r="AB151" t="s">
        <v>714</v>
      </c>
      <c r="AC151">
        <v>1.3667</v>
      </c>
      <c r="AD151">
        <v>14.0002</v>
      </c>
      <c r="AE151">
        <v>239.22659999999999</v>
      </c>
      <c r="AF151">
        <v>1.1000000000000001</v>
      </c>
      <c r="AG151">
        <v>95</v>
      </c>
      <c r="AH151">
        <v>14</v>
      </c>
      <c r="AI151">
        <v>15</v>
      </c>
      <c r="AJ151" t="s">
        <v>381</v>
      </c>
      <c r="AL151" t="e">
        <f t="shared" ref="AL151:AL214" si="149">IF(AND(#REF!&lt;&gt;#REF!,#REF!&lt;&gt;#REF!),"Bold","")</f>
        <v>#REF!</v>
      </c>
    </row>
    <row r="152" spans="1:38">
      <c r="A152" t="s">
        <v>850</v>
      </c>
      <c r="B152" s="1">
        <v>0.64236111111111105</v>
      </c>
      <c r="C152" t="s">
        <v>224</v>
      </c>
      <c r="D152" t="s">
        <v>826</v>
      </c>
      <c r="F152">
        <v>10903</v>
      </c>
      <c r="G152" t="s">
        <v>284</v>
      </c>
      <c r="H152" t="s">
        <v>231</v>
      </c>
      <c r="I152" t="s">
        <v>5</v>
      </c>
      <c r="J152" t="s">
        <v>331</v>
      </c>
      <c r="K152" t="s">
        <v>827</v>
      </c>
      <c r="L152">
        <v>5</v>
      </c>
      <c r="M152">
        <v>99.879000000000005</v>
      </c>
      <c r="N152">
        <v>41.994799999999998</v>
      </c>
      <c r="O152">
        <v>22.649899999999999</v>
      </c>
      <c r="P152">
        <v>14.4153</v>
      </c>
      <c r="Q152">
        <v>4.45</v>
      </c>
      <c r="R152">
        <v>4.9516</v>
      </c>
      <c r="S152">
        <v>2.9628999999999999</v>
      </c>
      <c r="T152">
        <v>2.8308</v>
      </c>
      <c r="U152">
        <v>1.5490999999999999</v>
      </c>
      <c r="V152">
        <v>1.7644</v>
      </c>
      <c r="W152">
        <v>17.613600000000002</v>
      </c>
      <c r="X152" t="s">
        <v>676</v>
      </c>
      <c r="Y152">
        <v>1.8460000000000001</v>
      </c>
      <c r="Z152" t="s">
        <v>851</v>
      </c>
      <c r="AA152">
        <v>0.67969999999999997</v>
      </c>
      <c r="AB152" t="s">
        <v>852</v>
      </c>
      <c r="AC152">
        <v>0.50129999999999997</v>
      </c>
      <c r="AD152">
        <v>13.9818</v>
      </c>
      <c r="AE152">
        <v>232.0702</v>
      </c>
      <c r="AF152">
        <v>12</v>
      </c>
      <c r="AG152">
        <v>104</v>
      </c>
      <c r="AH152">
        <v>14</v>
      </c>
      <c r="AI152">
        <v>24</v>
      </c>
      <c r="AJ152" t="s">
        <v>381</v>
      </c>
      <c r="AL152" t="e">
        <f t="shared" ref="AL152:AL215" si="150">IF(AND(#REF!&lt;&gt;#REF!,#REF!&lt;&gt;#REF!),"Bold","")</f>
        <v>#REF!</v>
      </c>
    </row>
    <row r="153" spans="1:38">
      <c r="A153" t="s">
        <v>476</v>
      </c>
      <c r="B153" s="1">
        <v>0.55208333333333337</v>
      </c>
      <c r="C153" t="s">
        <v>146</v>
      </c>
      <c r="D153" t="s">
        <v>427</v>
      </c>
      <c r="E153" t="s">
        <v>428</v>
      </c>
      <c r="F153">
        <v>9747</v>
      </c>
      <c r="G153" t="s">
        <v>230</v>
      </c>
      <c r="H153" t="s">
        <v>231</v>
      </c>
      <c r="I153" t="s">
        <v>5</v>
      </c>
      <c r="J153" t="s">
        <v>331</v>
      </c>
      <c r="K153" t="s">
        <v>429</v>
      </c>
      <c r="L153">
        <v>7</v>
      </c>
      <c r="M153">
        <v>36.864199999999997</v>
      </c>
      <c r="N153">
        <v>33.789700000000003</v>
      </c>
      <c r="O153">
        <v>22.398399999999999</v>
      </c>
      <c r="P153">
        <v>8.2485999999999997</v>
      </c>
      <c r="Q153">
        <v>4.6913999999999998</v>
      </c>
      <c r="R153">
        <v>3.7917999999999998</v>
      </c>
      <c r="S153">
        <v>2.7484999999999999</v>
      </c>
      <c r="T153">
        <v>2.9847999999999999</v>
      </c>
      <c r="U153">
        <v>1.3640000000000001</v>
      </c>
      <c r="V153">
        <v>1.4222999999999999</v>
      </c>
      <c r="W153">
        <v>20.072099999999999</v>
      </c>
      <c r="X153" t="s">
        <v>477</v>
      </c>
      <c r="Y153">
        <v>0</v>
      </c>
      <c r="Z153" t="s">
        <v>478</v>
      </c>
      <c r="AA153">
        <v>2.7587999999999999</v>
      </c>
      <c r="AB153" t="s">
        <v>479</v>
      </c>
      <c r="AC153">
        <v>1.7633000000000001</v>
      </c>
      <c r="AD153">
        <v>13.775700000000001</v>
      </c>
      <c r="AE153">
        <v>156.67359999999999</v>
      </c>
      <c r="AF153">
        <v>50</v>
      </c>
      <c r="AG153">
        <v>120</v>
      </c>
      <c r="AH153">
        <v>14</v>
      </c>
      <c r="AI153">
        <v>16</v>
      </c>
      <c r="AJ153" t="s">
        <v>381</v>
      </c>
      <c r="AL153" t="e">
        <f t="shared" ref="AL153:AL216" si="151">IF(AND(#REF!&lt;&gt;#REF!,#REF!&lt;&gt;#REF!),"Bold","")</f>
        <v>#REF!</v>
      </c>
    </row>
    <row r="154" spans="1:38">
      <c r="A154" t="s">
        <v>882</v>
      </c>
      <c r="B154" s="1">
        <v>0.64930555555555558</v>
      </c>
      <c r="C154" t="s">
        <v>146</v>
      </c>
      <c r="D154" t="s">
        <v>552</v>
      </c>
      <c r="E154" t="s">
        <v>428</v>
      </c>
      <c r="F154">
        <v>9747</v>
      </c>
      <c r="G154" t="s">
        <v>230</v>
      </c>
      <c r="H154" t="s">
        <v>231</v>
      </c>
      <c r="I154" t="s">
        <v>5</v>
      </c>
      <c r="J154" t="s">
        <v>331</v>
      </c>
      <c r="K154" t="s">
        <v>872</v>
      </c>
      <c r="L154">
        <v>6</v>
      </c>
      <c r="M154">
        <v>95.197000000000003</v>
      </c>
      <c r="N154">
        <v>42.328800000000001</v>
      </c>
      <c r="O154">
        <v>30.178799999999999</v>
      </c>
      <c r="P154">
        <v>7.3249000000000004</v>
      </c>
      <c r="Q154">
        <v>7.3933</v>
      </c>
      <c r="R154">
        <v>2.0653999999999999</v>
      </c>
      <c r="S154">
        <v>1.3096000000000001</v>
      </c>
      <c r="T154">
        <v>0</v>
      </c>
      <c r="U154">
        <v>0</v>
      </c>
      <c r="V154">
        <v>0</v>
      </c>
      <c r="W154">
        <v>21.886399999999998</v>
      </c>
      <c r="X154" t="s">
        <v>341</v>
      </c>
      <c r="Y154">
        <v>4.1536999999999997</v>
      </c>
      <c r="Z154" t="s">
        <v>346</v>
      </c>
      <c r="AA154">
        <v>3.3018999999999998</v>
      </c>
      <c r="AB154" t="s">
        <v>259</v>
      </c>
      <c r="AC154">
        <v>1.8396999999999999</v>
      </c>
      <c r="AD154">
        <v>13.628399999999999</v>
      </c>
      <c r="AE154">
        <v>235.673</v>
      </c>
      <c r="AF154">
        <v>10</v>
      </c>
      <c r="AG154">
        <v>131</v>
      </c>
      <c r="AH154">
        <v>14</v>
      </c>
      <c r="AI154">
        <v>20</v>
      </c>
      <c r="AJ154" t="s">
        <v>381</v>
      </c>
      <c r="AL154" t="e">
        <f t="shared" ref="AL154:AL217" si="152">IF(AND(#REF!&lt;&gt;#REF!,#REF!&lt;&gt;#REF!),"Bold","")</f>
        <v>#REF!</v>
      </c>
    </row>
    <row r="155" spans="1:38">
      <c r="A155" t="s">
        <v>616</v>
      </c>
      <c r="B155" s="1">
        <v>0.58333333333333337</v>
      </c>
      <c r="C155" t="s">
        <v>212</v>
      </c>
      <c r="D155" t="s">
        <v>283</v>
      </c>
      <c r="F155">
        <v>5724</v>
      </c>
      <c r="G155" t="s">
        <v>230</v>
      </c>
      <c r="H155" t="s">
        <v>231</v>
      </c>
      <c r="I155" t="s">
        <v>5</v>
      </c>
      <c r="J155" t="s">
        <v>331</v>
      </c>
      <c r="K155" t="s">
        <v>582</v>
      </c>
      <c r="L155">
        <v>9</v>
      </c>
      <c r="M155">
        <v>41.4</v>
      </c>
      <c r="N155">
        <v>41.256</v>
      </c>
      <c r="O155">
        <v>14.5822</v>
      </c>
      <c r="P155">
        <v>3.8149999999999999</v>
      </c>
      <c r="Q155">
        <v>2.7866</v>
      </c>
      <c r="R155">
        <v>1.3493999999999999</v>
      </c>
      <c r="S155">
        <v>1.9626999999999999</v>
      </c>
      <c r="T155">
        <v>1.9121999999999999</v>
      </c>
      <c r="U155">
        <v>1.2161999999999999</v>
      </c>
      <c r="V155">
        <v>0.58009999999999995</v>
      </c>
      <c r="W155">
        <v>11.4314</v>
      </c>
      <c r="X155" t="s">
        <v>617</v>
      </c>
      <c r="Y155">
        <v>0.58330000000000004</v>
      </c>
      <c r="Z155" t="s">
        <v>614</v>
      </c>
      <c r="AA155">
        <v>0.29649999999999999</v>
      </c>
      <c r="AB155" t="s">
        <v>618</v>
      </c>
      <c r="AC155">
        <v>1.4778</v>
      </c>
      <c r="AD155">
        <v>13.2392</v>
      </c>
      <c r="AE155">
        <v>137.88849999999999</v>
      </c>
      <c r="AF155">
        <v>25</v>
      </c>
      <c r="AG155">
        <v>80</v>
      </c>
      <c r="AH155">
        <v>14</v>
      </c>
      <c r="AI155">
        <v>7</v>
      </c>
      <c r="AJ155" t="s">
        <v>381</v>
      </c>
      <c r="AL155" t="e">
        <f t="shared" ref="AL155:AL218" si="153">IF(AND(#REF!&lt;&gt;#REF!,#REF!&lt;&gt;#REF!),"Bold","")</f>
        <v>#REF!</v>
      </c>
    </row>
    <row r="156" spans="1:38">
      <c r="A156" t="s">
        <v>952</v>
      </c>
      <c r="B156" s="1">
        <v>0.67361111111111116</v>
      </c>
      <c r="C156" t="s">
        <v>146</v>
      </c>
      <c r="D156" t="s">
        <v>943</v>
      </c>
      <c r="E156" t="s">
        <v>330</v>
      </c>
      <c r="F156">
        <v>4379</v>
      </c>
      <c r="G156" t="s">
        <v>230</v>
      </c>
      <c r="H156" t="s">
        <v>231</v>
      </c>
      <c r="I156" t="s">
        <v>232</v>
      </c>
      <c r="J156" t="s">
        <v>944</v>
      </c>
      <c r="K156" t="s">
        <v>945</v>
      </c>
      <c r="L156">
        <v>5</v>
      </c>
      <c r="M156">
        <v>65.016800000000003</v>
      </c>
      <c r="N156">
        <v>45.328899999999997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12.57</v>
      </c>
      <c r="X156" t="s">
        <v>562</v>
      </c>
      <c r="Y156">
        <v>2.262</v>
      </c>
      <c r="Z156" t="s">
        <v>783</v>
      </c>
      <c r="AA156">
        <v>1.3098000000000001</v>
      </c>
      <c r="AB156" t="s">
        <v>953</v>
      </c>
      <c r="AC156">
        <v>1.6228</v>
      </c>
      <c r="AD156">
        <v>13.2</v>
      </c>
      <c r="AE156">
        <v>190.04230000000001</v>
      </c>
      <c r="AF156">
        <v>10</v>
      </c>
      <c r="AG156">
        <v>0</v>
      </c>
      <c r="AH156">
        <v>14</v>
      </c>
      <c r="AI156">
        <v>20</v>
      </c>
      <c r="AJ156" t="s">
        <v>381</v>
      </c>
      <c r="AL156" t="e">
        <f t="shared" ref="AL156:AL219" si="154">IF(AND(#REF!&lt;&gt;#REF!,#REF!&lt;&gt;#REF!),"Bold","")</f>
        <v>#REF!</v>
      </c>
    </row>
    <row r="157" spans="1:38">
      <c r="A157" t="s">
        <v>656</v>
      </c>
      <c r="B157" s="1">
        <v>0.59375</v>
      </c>
      <c r="C157" t="s">
        <v>224</v>
      </c>
      <c r="D157" t="s">
        <v>401</v>
      </c>
      <c r="F157">
        <v>6542</v>
      </c>
      <c r="G157" t="s">
        <v>284</v>
      </c>
      <c r="H157" t="s">
        <v>231</v>
      </c>
      <c r="I157" t="s">
        <v>5</v>
      </c>
      <c r="J157" t="s">
        <v>285</v>
      </c>
      <c r="K157" t="s">
        <v>632</v>
      </c>
      <c r="L157">
        <v>7</v>
      </c>
      <c r="M157">
        <v>48.668999999999997</v>
      </c>
      <c r="N157">
        <v>55.840600000000002</v>
      </c>
      <c r="O157">
        <v>21.401700000000002</v>
      </c>
      <c r="P157">
        <v>5.1909999999999998</v>
      </c>
      <c r="Q157">
        <v>5.6737000000000002</v>
      </c>
      <c r="R157">
        <v>4.1923000000000004</v>
      </c>
      <c r="S157">
        <v>2.7538</v>
      </c>
      <c r="T157">
        <v>1.8480000000000001</v>
      </c>
      <c r="U157">
        <v>1.7611000000000001</v>
      </c>
      <c r="V157">
        <v>1.3802000000000001</v>
      </c>
      <c r="W157">
        <v>10.29</v>
      </c>
      <c r="X157" t="s">
        <v>657</v>
      </c>
      <c r="Y157">
        <v>0.9204</v>
      </c>
      <c r="Z157" t="s">
        <v>658</v>
      </c>
      <c r="AA157">
        <v>0.1971</v>
      </c>
      <c r="AB157" t="s">
        <v>659</v>
      </c>
      <c r="AC157">
        <v>0.28129999999999999</v>
      </c>
      <c r="AD157">
        <v>13.184100000000001</v>
      </c>
      <c r="AE157">
        <v>173.58439999999999</v>
      </c>
      <c r="AF157">
        <v>14</v>
      </c>
      <c r="AG157">
        <v>81</v>
      </c>
      <c r="AH157">
        <v>14</v>
      </c>
      <c r="AI157">
        <v>31</v>
      </c>
      <c r="AJ157" t="s">
        <v>381</v>
      </c>
      <c r="AL157" t="e">
        <f t="shared" ref="AL157:AL220" si="155">IF(AND(#REF!&lt;&gt;#REF!,#REF!&lt;&gt;#REF!),"Bold","")</f>
        <v>#REF!</v>
      </c>
    </row>
    <row r="158" spans="1:38">
      <c r="A158" t="s">
        <v>1012</v>
      </c>
      <c r="B158" s="1">
        <v>0.6875</v>
      </c>
      <c r="C158" t="s">
        <v>213</v>
      </c>
      <c r="D158" t="s">
        <v>812</v>
      </c>
      <c r="E158" t="s">
        <v>330</v>
      </c>
      <c r="F158">
        <v>6498</v>
      </c>
      <c r="G158" t="s">
        <v>375</v>
      </c>
      <c r="H158" t="s">
        <v>231</v>
      </c>
      <c r="I158" t="s">
        <v>5</v>
      </c>
      <c r="J158" t="s">
        <v>1001</v>
      </c>
      <c r="K158" t="s">
        <v>1002</v>
      </c>
      <c r="L158">
        <v>7</v>
      </c>
      <c r="M158">
        <v>75.45</v>
      </c>
      <c r="N158">
        <v>45.131700000000002</v>
      </c>
      <c r="O158">
        <v>24.0077</v>
      </c>
      <c r="P158">
        <v>13.4369</v>
      </c>
      <c r="Q158">
        <v>7.7366999999999999</v>
      </c>
      <c r="R158">
        <v>4.6875</v>
      </c>
      <c r="S158">
        <v>2.0642999999999998</v>
      </c>
      <c r="T158">
        <v>2.1118000000000001</v>
      </c>
      <c r="U158">
        <v>1.5544</v>
      </c>
      <c r="V158">
        <v>1.5206</v>
      </c>
      <c r="W158">
        <v>20.553599999999999</v>
      </c>
      <c r="X158" t="s">
        <v>754</v>
      </c>
      <c r="Y158">
        <v>0.20200000000000001</v>
      </c>
      <c r="Z158" t="s">
        <v>1013</v>
      </c>
      <c r="AA158">
        <v>0.23849999999999999</v>
      </c>
      <c r="AB158" t="s">
        <v>1014</v>
      </c>
      <c r="AC158">
        <v>2.2446000000000002</v>
      </c>
      <c r="AD158">
        <v>13.1031</v>
      </c>
      <c r="AE158">
        <v>214.04329999999999</v>
      </c>
      <c r="AF158">
        <v>4.5</v>
      </c>
      <c r="AG158">
        <v>109</v>
      </c>
      <c r="AH158">
        <v>14</v>
      </c>
      <c r="AI158">
        <v>20</v>
      </c>
      <c r="AJ158" t="s">
        <v>381</v>
      </c>
      <c r="AL158" t="e">
        <f t="shared" ref="AL158:AL221" si="156">IF(AND(#REF!&lt;&gt;#REF!,#REF!&lt;&gt;#REF!),"Bold","")</f>
        <v>#REF!</v>
      </c>
    </row>
    <row r="159" spans="1:38">
      <c r="A159" t="s">
        <v>871</v>
      </c>
      <c r="B159" s="1">
        <v>0.64236111111111105</v>
      </c>
      <c r="C159" t="s">
        <v>224</v>
      </c>
      <c r="D159" t="s">
        <v>826</v>
      </c>
      <c r="F159">
        <v>10903</v>
      </c>
      <c r="G159" t="s">
        <v>284</v>
      </c>
      <c r="H159" t="s">
        <v>231</v>
      </c>
      <c r="I159" t="s">
        <v>5</v>
      </c>
      <c r="J159" t="s">
        <v>331</v>
      </c>
      <c r="K159" t="s">
        <v>827</v>
      </c>
      <c r="L159">
        <v>8</v>
      </c>
      <c r="M159">
        <v>41.234699999999997</v>
      </c>
      <c r="N159">
        <v>37.199199999999998</v>
      </c>
      <c r="O159">
        <v>15.600199999999999</v>
      </c>
      <c r="P159">
        <v>6.9119999999999999</v>
      </c>
      <c r="Q159">
        <v>4.6775000000000002</v>
      </c>
      <c r="R159">
        <v>2.2115999999999998</v>
      </c>
      <c r="S159">
        <v>1.7602</v>
      </c>
      <c r="T159">
        <v>2.3578000000000001</v>
      </c>
      <c r="U159">
        <v>1.0045999999999999</v>
      </c>
      <c r="V159">
        <v>1.4108000000000001</v>
      </c>
      <c r="W159">
        <v>20.877099999999999</v>
      </c>
      <c r="Y159">
        <v>0</v>
      </c>
      <c r="Z159" t="s">
        <v>407</v>
      </c>
      <c r="AA159">
        <v>0.34310000000000002</v>
      </c>
      <c r="AB159" t="s">
        <v>255</v>
      </c>
      <c r="AC159">
        <v>1.9857</v>
      </c>
      <c r="AD159">
        <v>13.0504</v>
      </c>
      <c r="AE159">
        <v>150.625</v>
      </c>
      <c r="AF159">
        <v>0</v>
      </c>
      <c r="AG159">
        <v>101</v>
      </c>
      <c r="AH159">
        <v>14</v>
      </c>
      <c r="AI159">
        <v>24</v>
      </c>
      <c r="AJ159" t="s">
        <v>381</v>
      </c>
      <c r="AL159" t="e">
        <f t="shared" ref="AL159:AL222" si="157">IF(AND(#REF!&lt;&gt;#REF!,#REF!&lt;&gt;#REF!),"Bold","")</f>
        <v>#REF!</v>
      </c>
    </row>
    <row r="160" spans="1:38">
      <c r="A160" t="s">
        <v>298</v>
      </c>
      <c r="B160" s="1">
        <v>0.52430555555555558</v>
      </c>
      <c r="C160" t="s">
        <v>224</v>
      </c>
      <c r="D160" t="s">
        <v>283</v>
      </c>
      <c r="F160">
        <v>7632</v>
      </c>
      <c r="G160" t="s">
        <v>284</v>
      </c>
      <c r="H160" t="s">
        <v>231</v>
      </c>
      <c r="I160" t="s">
        <v>232</v>
      </c>
      <c r="J160" t="s">
        <v>285</v>
      </c>
      <c r="K160" t="s">
        <v>286</v>
      </c>
      <c r="L160">
        <v>5</v>
      </c>
      <c r="M160">
        <v>78.313299999999998</v>
      </c>
      <c r="N160">
        <v>57.012300000000003</v>
      </c>
      <c r="O160">
        <v>30.804400000000001</v>
      </c>
      <c r="P160">
        <v>8.8274000000000008</v>
      </c>
      <c r="Q160">
        <v>4.1188000000000002</v>
      </c>
      <c r="R160">
        <v>3.7751000000000001</v>
      </c>
      <c r="S160">
        <v>0</v>
      </c>
      <c r="T160">
        <v>0</v>
      </c>
      <c r="U160">
        <v>0</v>
      </c>
      <c r="V160">
        <v>0</v>
      </c>
      <c r="W160">
        <v>27.6386</v>
      </c>
      <c r="X160" t="s">
        <v>299</v>
      </c>
      <c r="Y160">
        <v>2.0968</v>
      </c>
      <c r="Z160" t="s">
        <v>300</v>
      </c>
      <c r="AA160">
        <v>0.96079999999999999</v>
      </c>
      <c r="AB160" t="s">
        <v>290</v>
      </c>
      <c r="AC160">
        <v>0.93220000000000003</v>
      </c>
      <c r="AD160">
        <v>13.0008</v>
      </c>
      <c r="AE160">
        <v>236.452</v>
      </c>
      <c r="AF160">
        <v>8</v>
      </c>
      <c r="AG160">
        <v>0</v>
      </c>
      <c r="AH160">
        <v>14</v>
      </c>
      <c r="AI160">
        <v>15</v>
      </c>
      <c r="AJ160" t="s">
        <v>381</v>
      </c>
      <c r="AL160" t="e">
        <f t="shared" ref="AL160:AL223" si="158">IF(AND(#REF!&lt;&gt;#REF!,#REF!&lt;&gt;#REF!),"Bold","")</f>
        <v>#REF!</v>
      </c>
    </row>
    <row r="161" spans="1:38">
      <c r="A161" t="s">
        <v>794</v>
      </c>
      <c r="B161" s="1">
        <v>0.63194444444444442</v>
      </c>
      <c r="C161" t="s">
        <v>212</v>
      </c>
      <c r="D161" t="s">
        <v>229</v>
      </c>
      <c r="F161">
        <v>6542</v>
      </c>
      <c r="G161" t="s">
        <v>230</v>
      </c>
      <c r="H161" t="s">
        <v>231</v>
      </c>
      <c r="I161" t="s">
        <v>232</v>
      </c>
      <c r="J161" t="s">
        <v>331</v>
      </c>
      <c r="K161" t="s">
        <v>793</v>
      </c>
      <c r="L161">
        <v>6</v>
      </c>
      <c r="M161">
        <v>64.064099999999996</v>
      </c>
      <c r="N161">
        <v>50.38</v>
      </c>
      <c r="O161">
        <v>34.726399999999998</v>
      </c>
      <c r="P161">
        <v>11.7318</v>
      </c>
      <c r="Q161">
        <v>5.7148000000000003</v>
      </c>
      <c r="R161">
        <v>6.9889999999999999</v>
      </c>
      <c r="S161">
        <v>3.5884</v>
      </c>
      <c r="T161">
        <v>2.0558000000000001</v>
      </c>
      <c r="U161">
        <v>1.3843000000000001</v>
      </c>
      <c r="V161">
        <v>1.0542</v>
      </c>
      <c r="W161">
        <v>14.132899999999999</v>
      </c>
      <c r="X161" t="s">
        <v>363</v>
      </c>
      <c r="Y161">
        <v>1.9322999999999999</v>
      </c>
      <c r="Z161" t="s">
        <v>254</v>
      </c>
      <c r="AA161">
        <v>0.25019999999999998</v>
      </c>
      <c r="AB161" t="s">
        <v>674</v>
      </c>
      <c r="AC161">
        <v>2.2925</v>
      </c>
      <c r="AD161">
        <v>12.9946</v>
      </c>
      <c r="AE161" s="23">
        <v>213.29130000000001</v>
      </c>
      <c r="AF161">
        <v>4.5</v>
      </c>
      <c r="AG161">
        <v>110</v>
      </c>
      <c r="AH161">
        <v>14</v>
      </c>
      <c r="AI161">
        <v>35</v>
      </c>
      <c r="AJ161" t="s">
        <v>381</v>
      </c>
      <c r="AL161" t="e">
        <f t="shared" ref="AL161:AL224" si="159">IF(AND(#REF!&lt;&gt;#REF!,#REF!&lt;&gt;#REF!),"Bold","")</f>
        <v>#REF!</v>
      </c>
    </row>
    <row r="162" spans="1:38">
      <c r="A162" t="s">
        <v>534</v>
      </c>
      <c r="B162" s="1">
        <v>0.56944444444444442</v>
      </c>
      <c r="C162" t="s">
        <v>224</v>
      </c>
      <c r="D162" t="s">
        <v>401</v>
      </c>
      <c r="F162">
        <v>14150</v>
      </c>
      <c r="G162" t="s">
        <v>284</v>
      </c>
      <c r="H162" t="s">
        <v>231</v>
      </c>
      <c r="I162" t="s">
        <v>5</v>
      </c>
      <c r="J162" t="s">
        <v>331</v>
      </c>
      <c r="K162" t="s">
        <v>530</v>
      </c>
      <c r="L162">
        <v>8</v>
      </c>
      <c r="M162">
        <v>122.44280000000001</v>
      </c>
      <c r="N162">
        <v>43.705399999999997</v>
      </c>
      <c r="O162">
        <v>27.705400000000001</v>
      </c>
      <c r="P162">
        <v>13.5166</v>
      </c>
      <c r="Q162">
        <v>10.0786</v>
      </c>
      <c r="R162">
        <v>4.5387000000000004</v>
      </c>
      <c r="S162">
        <v>5.0503999999999998</v>
      </c>
      <c r="T162">
        <v>1.8086</v>
      </c>
      <c r="U162">
        <v>1.8057000000000001</v>
      </c>
      <c r="V162">
        <v>1.8251999999999999</v>
      </c>
      <c r="W162">
        <v>22.824300000000001</v>
      </c>
      <c r="X162" t="s">
        <v>317</v>
      </c>
      <c r="Y162">
        <v>1.5765</v>
      </c>
      <c r="Z162" t="s">
        <v>535</v>
      </c>
      <c r="AA162">
        <v>0.55220000000000002</v>
      </c>
      <c r="AB162" t="s">
        <v>322</v>
      </c>
      <c r="AC162">
        <v>2.5366</v>
      </c>
      <c r="AD162">
        <v>12.986599999999999</v>
      </c>
      <c r="AE162">
        <v>272.95359999999999</v>
      </c>
      <c r="AF162">
        <v>12</v>
      </c>
      <c r="AG162">
        <v>116</v>
      </c>
      <c r="AH162">
        <v>14</v>
      </c>
      <c r="AI162">
        <v>16</v>
      </c>
      <c r="AJ162" t="s">
        <v>381</v>
      </c>
      <c r="AL162" t="e">
        <f t="shared" ref="AL162:AL225" si="160">IF(AND(#REF!&lt;&gt;#REF!,#REF!&lt;&gt;#REF!),"Bold","")</f>
        <v>#REF!</v>
      </c>
    </row>
    <row r="163" spans="1:38">
      <c r="A163" t="s">
        <v>901</v>
      </c>
      <c r="B163" s="1">
        <v>0.65625</v>
      </c>
      <c r="C163" t="s">
        <v>212</v>
      </c>
      <c r="D163" t="s">
        <v>229</v>
      </c>
      <c r="F163">
        <v>13606</v>
      </c>
      <c r="G163" t="s">
        <v>230</v>
      </c>
      <c r="H163" t="s">
        <v>231</v>
      </c>
      <c r="I163" t="s">
        <v>5</v>
      </c>
      <c r="J163" t="s">
        <v>331</v>
      </c>
      <c r="K163" t="s">
        <v>893</v>
      </c>
      <c r="L163">
        <v>10</v>
      </c>
      <c r="M163">
        <v>90.47</v>
      </c>
      <c r="N163">
        <v>60.229100000000003</v>
      </c>
      <c r="O163">
        <v>49.020400000000002</v>
      </c>
      <c r="P163">
        <v>11.1753</v>
      </c>
      <c r="Q163">
        <v>7.8255999999999997</v>
      </c>
      <c r="R163">
        <v>5.9678000000000004</v>
      </c>
      <c r="S163">
        <v>2.5381999999999998</v>
      </c>
      <c r="T163">
        <v>3.8304999999999998</v>
      </c>
      <c r="U163">
        <v>2.6869999999999998</v>
      </c>
      <c r="V163">
        <v>3.1419000000000001</v>
      </c>
      <c r="W163">
        <v>23.4636</v>
      </c>
      <c r="X163" t="s">
        <v>281</v>
      </c>
      <c r="Y163">
        <v>0.63480000000000003</v>
      </c>
      <c r="Z163" t="s">
        <v>849</v>
      </c>
      <c r="AA163">
        <v>1.5906</v>
      </c>
      <c r="AB163" t="s">
        <v>408</v>
      </c>
      <c r="AC163">
        <v>1.0382</v>
      </c>
      <c r="AD163">
        <v>12.7896</v>
      </c>
      <c r="AE163">
        <v>276.40249999999997</v>
      </c>
      <c r="AF163">
        <v>7</v>
      </c>
      <c r="AG163">
        <v>123</v>
      </c>
      <c r="AH163">
        <v>14</v>
      </c>
      <c r="AI163">
        <v>16</v>
      </c>
      <c r="AJ163" t="s">
        <v>381</v>
      </c>
      <c r="AL163" t="e">
        <f t="shared" ref="AL163:AL226" si="161">IF(AND(#REF!&lt;&gt;#REF!,#REF!&lt;&gt;#REF!),"Bold","")</f>
        <v>#REF!</v>
      </c>
    </row>
    <row r="164" spans="1:38">
      <c r="A164" t="s">
        <v>922</v>
      </c>
      <c r="B164" s="1">
        <v>0.66319444444444442</v>
      </c>
      <c r="C164" t="s">
        <v>213</v>
      </c>
      <c r="D164" t="s">
        <v>812</v>
      </c>
      <c r="E164" t="s">
        <v>330</v>
      </c>
      <c r="F164">
        <v>5198</v>
      </c>
      <c r="G164" t="s">
        <v>375</v>
      </c>
      <c r="H164" t="s">
        <v>231</v>
      </c>
      <c r="I164" t="s">
        <v>232</v>
      </c>
      <c r="J164" t="s">
        <v>912</v>
      </c>
      <c r="K164" t="s">
        <v>913</v>
      </c>
      <c r="L164">
        <v>3</v>
      </c>
      <c r="M164">
        <v>47.1815</v>
      </c>
      <c r="N164">
        <v>34.233400000000003</v>
      </c>
      <c r="O164">
        <v>13.290800000000001</v>
      </c>
      <c r="P164">
        <v>5.1833999999999998</v>
      </c>
      <c r="Q164">
        <v>5.7065999999999999</v>
      </c>
      <c r="R164">
        <v>3.0571999999999999</v>
      </c>
      <c r="S164">
        <v>3.9588999999999999</v>
      </c>
      <c r="T164">
        <v>1.1890000000000001</v>
      </c>
      <c r="U164">
        <v>1.2561</v>
      </c>
      <c r="V164">
        <v>0.92649999999999999</v>
      </c>
      <c r="W164">
        <v>7.1429</v>
      </c>
      <c r="X164" t="s">
        <v>923</v>
      </c>
      <c r="Y164">
        <v>0.72489999999999999</v>
      </c>
      <c r="Z164" t="s">
        <v>825</v>
      </c>
      <c r="AA164">
        <v>6.6000000000000003E-2</v>
      </c>
      <c r="AB164" t="s">
        <v>924</v>
      </c>
      <c r="AC164">
        <v>1.3908</v>
      </c>
      <c r="AD164">
        <v>12.7273</v>
      </c>
      <c r="AE164">
        <v>138.03530000000001</v>
      </c>
      <c r="AF164">
        <v>25</v>
      </c>
      <c r="AG164">
        <v>0</v>
      </c>
      <c r="AH164">
        <v>5</v>
      </c>
      <c r="AI164">
        <v>18</v>
      </c>
      <c r="AJ164" t="s">
        <v>533</v>
      </c>
      <c r="AL164" t="e">
        <f t="shared" ref="AL164:AL227" si="162">IF(AND(#REF!&lt;&gt;#REF!,#REF!&lt;&gt;#REF!),"Bold","")</f>
        <v>#REF!</v>
      </c>
    </row>
    <row r="165" spans="1:38">
      <c r="A165" t="s">
        <v>487</v>
      </c>
      <c r="B165" s="1">
        <v>0.55902777777777779</v>
      </c>
      <c r="C165" t="s">
        <v>212</v>
      </c>
      <c r="D165" t="s">
        <v>283</v>
      </c>
      <c r="F165">
        <v>5996</v>
      </c>
      <c r="G165" t="s">
        <v>230</v>
      </c>
      <c r="H165" t="s">
        <v>231</v>
      </c>
      <c r="I165" t="s">
        <v>232</v>
      </c>
      <c r="J165" t="s">
        <v>285</v>
      </c>
      <c r="K165" t="s">
        <v>483</v>
      </c>
      <c r="L165">
        <v>5</v>
      </c>
      <c r="M165">
        <v>91.327200000000005</v>
      </c>
      <c r="N165">
        <v>64.608900000000006</v>
      </c>
      <c r="O165">
        <v>31.8873</v>
      </c>
      <c r="P165">
        <v>13.184799999999999</v>
      </c>
      <c r="Q165">
        <v>5.5080999999999998</v>
      </c>
      <c r="R165">
        <v>4.5354000000000001</v>
      </c>
      <c r="S165">
        <v>2.9847000000000001</v>
      </c>
      <c r="T165">
        <v>2.4022000000000001</v>
      </c>
      <c r="U165">
        <v>1.4056</v>
      </c>
      <c r="V165">
        <v>1.5722</v>
      </c>
      <c r="W165">
        <v>21.7043</v>
      </c>
      <c r="X165" t="s">
        <v>488</v>
      </c>
      <c r="Y165">
        <v>1.5599000000000001</v>
      </c>
      <c r="Z165" t="s">
        <v>489</v>
      </c>
      <c r="AA165">
        <v>0.6593</v>
      </c>
      <c r="AB165" t="s">
        <v>490</v>
      </c>
      <c r="AC165">
        <v>0</v>
      </c>
      <c r="AD165">
        <v>12.624000000000001</v>
      </c>
      <c r="AE165">
        <v>255.9639</v>
      </c>
      <c r="AF165">
        <v>6</v>
      </c>
      <c r="AG165">
        <v>112</v>
      </c>
      <c r="AH165">
        <v>5</v>
      </c>
      <c r="AI165">
        <v>48</v>
      </c>
      <c r="AJ165" t="s">
        <v>533</v>
      </c>
      <c r="AL165" t="e">
        <f t="shared" ref="AL165:AL228" si="163">IF(AND(#REF!&lt;&gt;#REF!,#REF!&lt;&gt;#REF!),"Bold","")</f>
        <v>#REF!</v>
      </c>
    </row>
    <row r="166" spans="1:38">
      <c r="A166" t="s">
        <v>883</v>
      </c>
      <c r="B166" s="1">
        <v>0.64930555555555558</v>
      </c>
      <c r="C166" t="s">
        <v>146</v>
      </c>
      <c r="D166" t="s">
        <v>552</v>
      </c>
      <c r="E166" t="s">
        <v>428</v>
      </c>
      <c r="F166">
        <v>9747</v>
      </c>
      <c r="G166" t="s">
        <v>230</v>
      </c>
      <c r="H166" t="s">
        <v>231</v>
      </c>
      <c r="I166" t="s">
        <v>5</v>
      </c>
      <c r="J166" t="s">
        <v>331</v>
      </c>
      <c r="K166" t="s">
        <v>872</v>
      </c>
      <c r="L166">
        <v>7</v>
      </c>
      <c r="M166">
        <v>96.463999999999999</v>
      </c>
      <c r="N166">
        <v>50.921599999999998</v>
      </c>
      <c r="O166">
        <v>19.207599999999999</v>
      </c>
      <c r="P166">
        <v>11.256500000000001</v>
      </c>
      <c r="Q166">
        <v>3.9582000000000002</v>
      </c>
      <c r="R166">
        <v>6.0923999999999996</v>
      </c>
      <c r="S166">
        <v>0</v>
      </c>
      <c r="T166">
        <v>0</v>
      </c>
      <c r="U166">
        <v>0</v>
      </c>
      <c r="V166">
        <v>0</v>
      </c>
      <c r="W166">
        <v>8.5714000000000006</v>
      </c>
      <c r="X166" t="s">
        <v>345</v>
      </c>
      <c r="Y166">
        <v>3.3551000000000002</v>
      </c>
      <c r="Z166" t="s">
        <v>474</v>
      </c>
      <c r="AA166">
        <v>4.8726000000000003</v>
      </c>
      <c r="AB166" t="s">
        <v>255</v>
      </c>
      <c r="AC166">
        <v>1.6565000000000001</v>
      </c>
      <c r="AD166">
        <v>12.3329</v>
      </c>
      <c r="AE166">
        <v>228.2628</v>
      </c>
      <c r="AF166">
        <v>8</v>
      </c>
      <c r="AG166">
        <v>134</v>
      </c>
      <c r="AH166">
        <v>5</v>
      </c>
      <c r="AI166">
        <v>15</v>
      </c>
      <c r="AJ166" t="s">
        <v>533</v>
      </c>
      <c r="AL166" t="e">
        <f t="shared" ref="AL166:AL229" si="164">IF(AND(#REF!&lt;&gt;#REF!,#REF!&lt;&gt;#REF!),"Bold","")</f>
        <v>#REF!</v>
      </c>
    </row>
    <row r="167" spans="1:38">
      <c r="A167" t="s">
        <v>405</v>
      </c>
      <c r="B167" s="1">
        <v>0.54513888888888895</v>
      </c>
      <c r="C167" t="s">
        <v>224</v>
      </c>
      <c r="D167" t="s">
        <v>401</v>
      </c>
      <c r="F167">
        <v>10358</v>
      </c>
      <c r="G167" t="s">
        <v>284</v>
      </c>
      <c r="H167" t="s">
        <v>231</v>
      </c>
      <c r="I167" t="s">
        <v>232</v>
      </c>
      <c r="J167" t="s">
        <v>331</v>
      </c>
      <c r="K167" t="s">
        <v>402</v>
      </c>
      <c r="L167">
        <v>8</v>
      </c>
      <c r="M167">
        <v>57.190300000000001</v>
      </c>
      <c r="N167">
        <v>79.858800000000002</v>
      </c>
      <c r="O167">
        <v>44.1738</v>
      </c>
      <c r="P167">
        <v>13.7994</v>
      </c>
      <c r="Q167">
        <v>8.1685999999999996</v>
      </c>
      <c r="R167">
        <v>2.9916999999999998</v>
      </c>
      <c r="S167">
        <v>2.0019999999999998</v>
      </c>
      <c r="T167">
        <v>1.8539000000000001</v>
      </c>
      <c r="U167">
        <v>2.1301000000000001</v>
      </c>
      <c r="V167">
        <v>1.663</v>
      </c>
      <c r="W167">
        <v>9.2850000000000001</v>
      </c>
      <c r="X167" t="s">
        <v>406</v>
      </c>
      <c r="Y167">
        <v>1.2698</v>
      </c>
      <c r="Z167" t="s">
        <v>407</v>
      </c>
      <c r="AA167">
        <v>0.95269999999999999</v>
      </c>
      <c r="AB167" t="s">
        <v>408</v>
      </c>
      <c r="AC167">
        <v>0.64639999999999997</v>
      </c>
      <c r="AD167">
        <v>12.204599999999999</v>
      </c>
      <c r="AE167">
        <v>238.19</v>
      </c>
      <c r="AF167">
        <v>6</v>
      </c>
      <c r="AG167">
        <v>0</v>
      </c>
      <c r="AH167">
        <v>5</v>
      </c>
      <c r="AI167">
        <v>331</v>
      </c>
      <c r="AJ167" t="s">
        <v>533</v>
      </c>
      <c r="AL167" t="e">
        <f t="shared" ref="AL167:AL230" si="165">IF(AND(#REF!&lt;&gt;#REF!,#REF!&lt;&gt;#REF!),"Bold","")</f>
        <v>#REF!</v>
      </c>
    </row>
    <row r="168" spans="1:38">
      <c r="A168" t="s">
        <v>499</v>
      </c>
      <c r="B168" s="1">
        <v>0.55902777777777779</v>
      </c>
      <c r="C168" t="s">
        <v>212</v>
      </c>
      <c r="D168" t="s">
        <v>283</v>
      </c>
      <c r="F168">
        <v>5996</v>
      </c>
      <c r="G168" t="s">
        <v>230</v>
      </c>
      <c r="H168" t="s">
        <v>231</v>
      </c>
      <c r="I168" t="s">
        <v>232</v>
      </c>
      <c r="J168" t="s">
        <v>285</v>
      </c>
      <c r="K168" t="s">
        <v>483</v>
      </c>
      <c r="L168">
        <v>6</v>
      </c>
      <c r="M168">
        <v>56.231699999999996</v>
      </c>
      <c r="N168">
        <v>45.122199999999999</v>
      </c>
      <c r="O168">
        <v>15.55</v>
      </c>
      <c r="P168">
        <v>7.8902999999999999</v>
      </c>
      <c r="Q168">
        <v>3.7970000000000002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14.427899999999999</v>
      </c>
      <c r="X168" t="s">
        <v>500</v>
      </c>
      <c r="Y168">
        <v>0.86199999999999999</v>
      </c>
      <c r="Z168" t="s">
        <v>501</v>
      </c>
      <c r="AA168">
        <v>4.4400000000000002E-2</v>
      </c>
      <c r="AB168" t="s">
        <v>502</v>
      </c>
      <c r="AC168">
        <v>0.77559999999999996</v>
      </c>
      <c r="AD168">
        <v>12.1996</v>
      </c>
      <c r="AE168">
        <v>167.3586</v>
      </c>
      <c r="AF168">
        <v>16</v>
      </c>
      <c r="AG168">
        <v>92</v>
      </c>
      <c r="AH168">
        <v>5</v>
      </c>
      <c r="AI168">
        <v>14</v>
      </c>
      <c r="AJ168" t="s">
        <v>533</v>
      </c>
      <c r="AL168" t="e">
        <f t="shared" ref="AL168:AL231" si="166">IF(AND(#REF!&lt;&gt;#REF!,#REF!&lt;&gt;#REF!),"Bold","")</f>
        <v>#REF!</v>
      </c>
    </row>
    <row r="169" spans="1:38">
      <c r="A169" t="s">
        <v>814</v>
      </c>
      <c r="B169" s="1">
        <v>0.63888888888888895</v>
      </c>
      <c r="C169" t="s">
        <v>213</v>
      </c>
      <c r="D169" t="s">
        <v>812</v>
      </c>
      <c r="E169" t="s">
        <v>330</v>
      </c>
      <c r="F169">
        <v>5523</v>
      </c>
      <c r="G169" t="s">
        <v>375</v>
      </c>
      <c r="H169" t="s">
        <v>231</v>
      </c>
      <c r="I169" t="s">
        <v>232</v>
      </c>
      <c r="J169" t="s">
        <v>331</v>
      </c>
      <c r="K169" t="s">
        <v>813</v>
      </c>
      <c r="L169">
        <v>5</v>
      </c>
      <c r="M169">
        <v>88.569800000000001</v>
      </c>
      <c r="N169">
        <v>72.427899999999994</v>
      </c>
      <c r="O169">
        <v>25.864899999999999</v>
      </c>
      <c r="P169">
        <v>4.5163000000000002</v>
      </c>
      <c r="Q169">
        <v>4.6531000000000002</v>
      </c>
      <c r="R169">
        <v>3.1476000000000002</v>
      </c>
      <c r="S169">
        <v>0</v>
      </c>
      <c r="T169">
        <v>0</v>
      </c>
      <c r="U169">
        <v>0</v>
      </c>
      <c r="V169">
        <v>0</v>
      </c>
      <c r="W169">
        <v>21.8779</v>
      </c>
      <c r="X169" t="s">
        <v>386</v>
      </c>
      <c r="Y169">
        <v>3.7683</v>
      </c>
      <c r="Z169" t="s">
        <v>815</v>
      </c>
      <c r="AA169">
        <v>1.3969</v>
      </c>
      <c r="AB169" t="s">
        <v>400</v>
      </c>
      <c r="AC169">
        <v>2.4245000000000001</v>
      </c>
      <c r="AD169">
        <v>12.1669</v>
      </c>
      <c r="AE169" s="23">
        <v>249.44800000000001</v>
      </c>
      <c r="AF169">
        <v>2.5</v>
      </c>
      <c r="AG169">
        <v>0</v>
      </c>
      <c r="AH169">
        <v>7</v>
      </c>
      <c r="AI169">
        <v>22</v>
      </c>
      <c r="AJ169" t="s">
        <v>521</v>
      </c>
      <c r="AL169" t="e">
        <f t="shared" ref="AL169:AL232" si="167">IF(AND(#REF!&lt;&gt;#REF!,#REF!&lt;&gt;#REF!),"Bold","")</f>
        <v>#REF!</v>
      </c>
    </row>
    <row r="170" spans="1:38">
      <c r="A170" t="s">
        <v>983</v>
      </c>
      <c r="B170" s="1">
        <v>0.68055555555555547</v>
      </c>
      <c r="C170" t="s">
        <v>212</v>
      </c>
      <c r="D170" t="s">
        <v>283</v>
      </c>
      <c r="F170">
        <v>5996</v>
      </c>
      <c r="G170" t="s">
        <v>230</v>
      </c>
      <c r="H170" t="s">
        <v>231</v>
      </c>
      <c r="I170" t="s">
        <v>232</v>
      </c>
      <c r="J170" t="s">
        <v>976</v>
      </c>
      <c r="K170" t="s">
        <v>977</v>
      </c>
      <c r="L170">
        <v>5</v>
      </c>
      <c r="M170">
        <v>63.686399999999999</v>
      </c>
      <c r="N170">
        <v>27.4587</v>
      </c>
      <c r="O170">
        <v>21.487500000000001</v>
      </c>
      <c r="P170">
        <v>7.5944000000000003</v>
      </c>
      <c r="Q170">
        <v>4.9268000000000001</v>
      </c>
      <c r="R170">
        <v>2.528</v>
      </c>
      <c r="S170">
        <v>2.3045</v>
      </c>
      <c r="T170">
        <v>0</v>
      </c>
      <c r="U170">
        <v>0</v>
      </c>
      <c r="V170">
        <v>0</v>
      </c>
      <c r="W170">
        <v>20.34</v>
      </c>
      <c r="X170" t="s">
        <v>984</v>
      </c>
      <c r="Y170">
        <v>1.3443000000000001</v>
      </c>
      <c r="Z170" t="s">
        <v>985</v>
      </c>
      <c r="AA170">
        <v>0.89990000000000003</v>
      </c>
      <c r="AB170" t="s">
        <v>564</v>
      </c>
      <c r="AC170">
        <v>1.8723000000000001</v>
      </c>
      <c r="AD170">
        <v>12.138</v>
      </c>
      <c r="AE170">
        <v>170.71610000000001</v>
      </c>
      <c r="AF170">
        <v>3.5</v>
      </c>
      <c r="AG170">
        <v>0</v>
      </c>
      <c r="AH170">
        <v>7</v>
      </c>
      <c r="AI170">
        <v>22</v>
      </c>
      <c r="AJ170" t="s">
        <v>521</v>
      </c>
      <c r="AL170" t="e">
        <f t="shared" ref="AL170:AL233" si="168">IF(AND(#REF!&lt;&gt;#REF!,#REF!&lt;&gt;#REF!),"Bold","")</f>
        <v>#REF!</v>
      </c>
    </row>
    <row r="171" spans="1:38">
      <c r="A171" t="s">
        <v>669</v>
      </c>
      <c r="B171" s="1">
        <v>0.59375</v>
      </c>
      <c r="C171" t="s">
        <v>224</v>
      </c>
      <c r="D171" t="s">
        <v>401</v>
      </c>
      <c r="F171">
        <v>6542</v>
      </c>
      <c r="G171" t="s">
        <v>284</v>
      </c>
      <c r="H171" t="s">
        <v>231</v>
      </c>
      <c r="I171" t="s">
        <v>5</v>
      </c>
      <c r="J171" t="s">
        <v>285</v>
      </c>
      <c r="K171" t="s">
        <v>632</v>
      </c>
      <c r="L171">
        <v>9</v>
      </c>
      <c r="M171">
        <v>40.578499999999998</v>
      </c>
      <c r="N171">
        <v>45.822800000000001</v>
      </c>
      <c r="O171">
        <v>18.133199999999999</v>
      </c>
      <c r="P171">
        <v>14.002800000000001</v>
      </c>
      <c r="Q171">
        <v>3.9607000000000001</v>
      </c>
      <c r="R171">
        <v>1.603</v>
      </c>
      <c r="S171">
        <v>1.4079999999999999</v>
      </c>
      <c r="T171">
        <v>0</v>
      </c>
      <c r="U171">
        <v>0</v>
      </c>
      <c r="V171">
        <v>0</v>
      </c>
      <c r="W171">
        <v>7.2291999999999996</v>
      </c>
      <c r="X171" t="s">
        <v>670</v>
      </c>
      <c r="Y171">
        <v>1.6420999999999999</v>
      </c>
      <c r="Z171" t="s">
        <v>671</v>
      </c>
      <c r="AA171">
        <v>0.72240000000000004</v>
      </c>
      <c r="AB171" t="s">
        <v>672</v>
      </c>
      <c r="AC171">
        <v>0.43869999999999998</v>
      </c>
      <c r="AD171">
        <v>11.9895</v>
      </c>
      <c r="AE171">
        <v>151.64060000000001</v>
      </c>
      <c r="AF171">
        <v>14</v>
      </c>
      <c r="AG171">
        <v>97</v>
      </c>
      <c r="AH171">
        <v>7</v>
      </c>
      <c r="AI171">
        <v>222</v>
      </c>
      <c r="AJ171" t="s">
        <v>521</v>
      </c>
      <c r="AL171" t="e">
        <f t="shared" ref="AL171:AL234" si="169">IF(AND(#REF!&lt;&gt;#REF!,#REF!&lt;&gt;#REF!),"Bold","")</f>
        <v>#REF!</v>
      </c>
    </row>
    <row r="172" spans="1:38">
      <c r="A172" t="s">
        <v>421</v>
      </c>
      <c r="B172" s="1">
        <v>0.54513888888888895</v>
      </c>
      <c r="C172" t="s">
        <v>224</v>
      </c>
      <c r="D172" t="s">
        <v>401</v>
      </c>
      <c r="F172">
        <v>10358</v>
      </c>
      <c r="G172" t="s">
        <v>284</v>
      </c>
      <c r="H172" t="s">
        <v>231</v>
      </c>
      <c r="I172" t="s">
        <v>232</v>
      </c>
      <c r="J172" t="s">
        <v>331</v>
      </c>
      <c r="K172" t="s">
        <v>402</v>
      </c>
      <c r="L172">
        <v>6</v>
      </c>
      <c r="M172">
        <v>39.147399999999998</v>
      </c>
      <c r="N172">
        <v>31.8917</v>
      </c>
      <c r="O172">
        <v>20.683199999999999</v>
      </c>
      <c r="P172">
        <v>13.0367</v>
      </c>
      <c r="Q172">
        <v>5.2652000000000001</v>
      </c>
      <c r="R172">
        <v>9.0620999999999992</v>
      </c>
      <c r="S172">
        <v>5.2709999999999999</v>
      </c>
      <c r="T172">
        <v>3.0777999999999999</v>
      </c>
      <c r="U172">
        <v>2.7124999999999999</v>
      </c>
      <c r="V172">
        <v>1.88</v>
      </c>
      <c r="W172">
        <v>10.727499999999999</v>
      </c>
      <c r="X172" t="s">
        <v>422</v>
      </c>
      <c r="Y172">
        <v>1.6966000000000001</v>
      </c>
      <c r="Z172" t="s">
        <v>423</v>
      </c>
      <c r="AA172">
        <v>1.3654999999999999</v>
      </c>
      <c r="AB172" t="s">
        <v>357</v>
      </c>
      <c r="AC172">
        <v>1.7726</v>
      </c>
      <c r="AD172">
        <v>11.821999999999999</v>
      </c>
      <c r="AE172">
        <v>159.4119</v>
      </c>
      <c r="AF172">
        <v>16</v>
      </c>
      <c r="AG172">
        <v>0</v>
      </c>
      <c r="AH172">
        <v>7</v>
      </c>
      <c r="AI172">
        <v>70</v>
      </c>
      <c r="AJ172" t="s">
        <v>521</v>
      </c>
      <c r="AL172" t="e">
        <f t="shared" ref="AL172:AL235" si="170">IF(AND(#REF!&lt;&gt;#REF!,#REF!&lt;&gt;#REF!),"Bold","")</f>
        <v>#REF!</v>
      </c>
    </row>
    <row r="173" spans="1:38">
      <c r="A173" t="s">
        <v>889</v>
      </c>
      <c r="B173" s="1">
        <v>0.64930555555555558</v>
      </c>
      <c r="C173" t="s">
        <v>146</v>
      </c>
      <c r="D173" t="s">
        <v>552</v>
      </c>
      <c r="E173" t="s">
        <v>428</v>
      </c>
      <c r="F173">
        <v>9747</v>
      </c>
      <c r="G173" t="s">
        <v>230</v>
      </c>
      <c r="H173" t="s">
        <v>231</v>
      </c>
      <c r="I173" t="s">
        <v>5</v>
      </c>
      <c r="J173" t="s">
        <v>331</v>
      </c>
      <c r="K173" t="s">
        <v>872</v>
      </c>
      <c r="L173">
        <v>6</v>
      </c>
      <c r="M173">
        <v>59.610199999999999</v>
      </c>
      <c r="N173">
        <v>49.948799999999999</v>
      </c>
      <c r="O173">
        <v>15.1355</v>
      </c>
      <c r="P173">
        <v>7.1733000000000002</v>
      </c>
      <c r="Q173">
        <v>7.0033000000000003</v>
      </c>
      <c r="R173">
        <v>4.4180000000000001</v>
      </c>
      <c r="S173">
        <v>2.4056999999999999</v>
      </c>
      <c r="T173">
        <v>1.206</v>
      </c>
      <c r="U173">
        <v>0</v>
      </c>
      <c r="V173">
        <v>0</v>
      </c>
      <c r="W173">
        <v>19.4221</v>
      </c>
      <c r="X173" t="s">
        <v>890</v>
      </c>
      <c r="Y173">
        <v>0.498</v>
      </c>
      <c r="Z173" t="s">
        <v>441</v>
      </c>
      <c r="AA173">
        <v>0.89870000000000005</v>
      </c>
      <c r="AB173" t="s">
        <v>259</v>
      </c>
      <c r="AC173">
        <v>1.8396999999999999</v>
      </c>
      <c r="AD173">
        <v>11.75</v>
      </c>
      <c r="AE173">
        <v>184.03100000000001</v>
      </c>
      <c r="AF173">
        <v>6</v>
      </c>
      <c r="AG173">
        <v>125</v>
      </c>
      <c r="AH173">
        <v>7</v>
      </c>
      <c r="AI173">
        <v>21</v>
      </c>
      <c r="AJ173" t="s">
        <v>521</v>
      </c>
      <c r="AL173" t="e">
        <f t="shared" ref="AL173:AL236" si="171">IF(AND(#REF!&lt;&gt;#REF!,#REF!&lt;&gt;#REF!),"Bold","")</f>
        <v>#REF!</v>
      </c>
    </row>
    <row r="174" spans="1:38">
      <c r="A174" t="s">
        <v>724</v>
      </c>
      <c r="B174" s="1">
        <v>0.60763888888888895</v>
      </c>
      <c r="C174" t="s">
        <v>212</v>
      </c>
      <c r="D174" t="s">
        <v>708</v>
      </c>
      <c r="F174">
        <v>5451</v>
      </c>
      <c r="G174" t="s">
        <v>230</v>
      </c>
      <c r="H174" t="s">
        <v>231</v>
      </c>
      <c r="I174" t="s">
        <v>5</v>
      </c>
      <c r="J174" t="s">
        <v>331</v>
      </c>
      <c r="K174" t="s">
        <v>709</v>
      </c>
      <c r="L174">
        <v>8</v>
      </c>
      <c r="M174">
        <v>47.628999999999998</v>
      </c>
      <c r="N174">
        <v>60.121699999999997</v>
      </c>
      <c r="O174">
        <v>27.087499999999999</v>
      </c>
      <c r="P174">
        <v>8.1000999999999994</v>
      </c>
      <c r="Q174">
        <v>4.8472</v>
      </c>
      <c r="R174">
        <v>2.4327999999999999</v>
      </c>
      <c r="S174">
        <v>1.7189000000000001</v>
      </c>
      <c r="T174">
        <v>1.4217</v>
      </c>
      <c r="U174">
        <v>0.7621</v>
      </c>
      <c r="V174">
        <v>1.0015000000000001</v>
      </c>
      <c r="W174">
        <v>8.43</v>
      </c>
      <c r="X174" t="s">
        <v>500</v>
      </c>
      <c r="Y174">
        <v>0.86199999999999999</v>
      </c>
      <c r="Z174" t="s">
        <v>648</v>
      </c>
      <c r="AA174">
        <v>0</v>
      </c>
      <c r="AB174" t="s">
        <v>725</v>
      </c>
      <c r="AC174">
        <v>1.0226999999999999</v>
      </c>
      <c r="AD174">
        <v>11.7254</v>
      </c>
      <c r="AE174">
        <v>177.1627</v>
      </c>
      <c r="AF174">
        <v>12</v>
      </c>
      <c r="AG174">
        <v>85</v>
      </c>
      <c r="AH174">
        <v>7</v>
      </c>
      <c r="AI174">
        <v>23</v>
      </c>
      <c r="AJ174" t="s">
        <v>521</v>
      </c>
      <c r="AL174" t="e">
        <f t="shared" ref="AL174:AL237" si="172">IF(AND(#REF!&lt;&gt;#REF!,#REF!&lt;&gt;#REF!),"Bold","")</f>
        <v>#REF!</v>
      </c>
    </row>
    <row r="175" spans="1:38">
      <c r="A175" t="s">
        <v>675</v>
      </c>
      <c r="B175" s="1">
        <v>0.59375</v>
      </c>
      <c r="C175" t="s">
        <v>224</v>
      </c>
      <c r="D175" t="s">
        <v>401</v>
      </c>
      <c r="F175">
        <v>6542</v>
      </c>
      <c r="G175" t="s">
        <v>284</v>
      </c>
      <c r="H175" t="s">
        <v>231</v>
      </c>
      <c r="I175" t="s">
        <v>5</v>
      </c>
      <c r="J175" t="s">
        <v>285</v>
      </c>
      <c r="K175" t="s">
        <v>632</v>
      </c>
      <c r="L175">
        <v>10</v>
      </c>
      <c r="M175">
        <v>35.53</v>
      </c>
      <c r="N175">
        <v>33.909999999999997</v>
      </c>
      <c r="O175">
        <v>19.066400000000002</v>
      </c>
      <c r="P175">
        <v>5.7838000000000003</v>
      </c>
      <c r="Q175">
        <v>4.7137000000000002</v>
      </c>
      <c r="R175">
        <v>3.0836000000000001</v>
      </c>
      <c r="S175">
        <v>2.6377000000000002</v>
      </c>
      <c r="T175">
        <v>1.9179999999999999</v>
      </c>
      <c r="U175">
        <v>0.8861</v>
      </c>
      <c r="V175">
        <v>0.96889999999999998</v>
      </c>
      <c r="W175">
        <v>7.7016999999999998</v>
      </c>
      <c r="X175" t="s">
        <v>676</v>
      </c>
      <c r="Y175">
        <v>0.31879999999999997</v>
      </c>
      <c r="Z175" t="s">
        <v>677</v>
      </c>
      <c r="AA175">
        <v>0.23280000000000001</v>
      </c>
      <c r="AB175" t="s">
        <v>678</v>
      </c>
      <c r="AC175">
        <v>0</v>
      </c>
      <c r="AD175">
        <v>11.6092</v>
      </c>
      <c r="AE175">
        <v>128.3605</v>
      </c>
      <c r="AF175">
        <v>20</v>
      </c>
      <c r="AG175">
        <v>72</v>
      </c>
      <c r="AH175">
        <v>7</v>
      </c>
      <c r="AI175">
        <v>19</v>
      </c>
      <c r="AJ175" t="s">
        <v>521</v>
      </c>
      <c r="AL175" t="e">
        <f t="shared" ref="AL175:AL238" si="173">IF(AND(#REF!&lt;&gt;#REF!,#REF!&lt;&gt;#REF!),"Bold","")</f>
        <v>#REF!</v>
      </c>
    </row>
    <row r="176" spans="1:38">
      <c r="A176" t="s">
        <v>565</v>
      </c>
      <c r="B176" s="1">
        <v>0.57638888888888895</v>
      </c>
      <c r="C176" t="s">
        <v>146</v>
      </c>
      <c r="D176" t="s">
        <v>552</v>
      </c>
      <c r="E176" t="s">
        <v>553</v>
      </c>
      <c r="F176">
        <v>18768</v>
      </c>
      <c r="G176" t="s">
        <v>230</v>
      </c>
      <c r="H176" t="s">
        <v>231</v>
      </c>
      <c r="I176" t="s">
        <v>5</v>
      </c>
      <c r="J176" t="s">
        <v>554</v>
      </c>
      <c r="K176" t="s">
        <v>555</v>
      </c>
      <c r="L176">
        <v>10</v>
      </c>
      <c r="M176">
        <v>89.05</v>
      </c>
      <c r="N176">
        <v>92.627899999999997</v>
      </c>
      <c r="O176">
        <v>19.5151</v>
      </c>
      <c r="P176">
        <v>9.0414999999999992</v>
      </c>
      <c r="Q176">
        <v>6.9480000000000004</v>
      </c>
      <c r="R176">
        <v>6.7854999999999999</v>
      </c>
      <c r="S176">
        <v>3.722</v>
      </c>
      <c r="T176">
        <v>3.7311000000000001</v>
      </c>
      <c r="U176">
        <v>1.8835999999999999</v>
      </c>
      <c r="V176">
        <v>2.1356000000000002</v>
      </c>
      <c r="W176">
        <v>12.8436</v>
      </c>
      <c r="X176" t="s">
        <v>471</v>
      </c>
      <c r="Y176">
        <v>1.8966000000000001</v>
      </c>
      <c r="Z176" t="s">
        <v>566</v>
      </c>
      <c r="AA176">
        <v>1.0625</v>
      </c>
      <c r="AB176" t="s">
        <v>567</v>
      </c>
      <c r="AC176">
        <v>2.1549999999999998</v>
      </c>
      <c r="AD176">
        <v>11.496700000000001</v>
      </c>
      <c r="AE176">
        <v>264.8947</v>
      </c>
      <c r="AF176">
        <v>12</v>
      </c>
      <c r="AG176">
        <v>137</v>
      </c>
      <c r="AH176">
        <v>9</v>
      </c>
      <c r="AI176">
        <v>41</v>
      </c>
      <c r="AJ176" t="s">
        <v>533</v>
      </c>
      <c r="AL176" t="e">
        <f t="shared" ref="AL176:AL239" si="174">IF(AND(#REF!&lt;&gt;#REF!,#REF!&lt;&gt;#REF!),"Bold","")</f>
        <v>#REF!</v>
      </c>
    </row>
    <row r="177" spans="1:38">
      <c r="A177" t="s">
        <v>603</v>
      </c>
      <c r="B177" s="1">
        <v>0.58333333333333337</v>
      </c>
      <c r="C177" t="s">
        <v>212</v>
      </c>
      <c r="D177" t="s">
        <v>283</v>
      </c>
      <c r="F177">
        <v>5724</v>
      </c>
      <c r="G177" t="s">
        <v>230</v>
      </c>
      <c r="H177" t="s">
        <v>231</v>
      </c>
      <c r="I177" t="s">
        <v>5</v>
      </c>
      <c r="J177" t="s">
        <v>331</v>
      </c>
      <c r="K177" t="s">
        <v>582</v>
      </c>
      <c r="L177">
        <v>9</v>
      </c>
      <c r="M177">
        <v>51.457000000000001</v>
      </c>
      <c r="N177">
        <v>30.767199999999999</v>
      </c>
      <c r="O177">
        <v>29.706099999999999</v>
      </c>
      <c r="P177">
        <v>6.9611000000000001</v>
      </c>
      <c r="Q177">
        <v>4.3127000000000004</v>
      </c>
      <c r="R177">
        <v>3.6191</v>
      </c>
      <c r="S177">
        <v>3.0646</v>
      </c>
      <c r="T177">
        <v>1.4853000000000001</v>
      </c>
      <c r="U177">
        <v>1.4648000000000001</v>
      </c>
      <c r="V177">
        <v>1.3270999999999999</v>
      </c>
      <c r="W177">
        <v>18.6829</v>
      </c>
      <c r="X177" t="s">
        <v>363</v>
      </c>
      <c r="Y177">
        <v>1.6431</v>
      </c>
      <c r="Z177" t="s">
        <v>604</v>
      </c>
      <c r="AA177">
        <v>0.66410000000000002</v>
      </c>
      <c r="AB177" t="s">
        <v>605</v>
      </c>
      <c r="AC177">
        <v>0</v>
      </c>
      <c r="AD177">
        <v>11.3147</v>
      </c>
      <c r="AE177">
        <v>166.46979999999999</v>
      </c>
      <c r="AF177">
        <v>12</v>
      </c>
      <c r="AG177">
        <v>80</v>
      </c>
      <c r="AH177">
        <v>9</v>
      </c>
      <c r="AI177">
        <v>24</v>
      </c>
      <c r="AJ177" t="s">
        <v>533</v>
      </c>
      <c r="AL177" t="e">
        <f t="shared" ref="AL177:AL240" si="175">IF(AND(#REF!&lt;&gt;#REF!,#REF!&lt;&gt;#REF!),"Bold","")</f>
        <v>#REF!</v>
      </c>
    </row>
    <row r="178" spans="1:38">
      <c r="A178" t="s">
        <v>857</v>
      </c>
      <c r="B178" s="1">
        <v>0.64236111111111105</v>
      </c>
      <c r="C178" t="s">
        <v>224</v>
      </c>
      <c r="D178" t="s">
        <v>826</v>
      </c>
      <c r="F178">
        <v>10903</v>
      </c>
      <c r="G178" t="s">
        <v>284</v>
      </c>
      <c r="H178" t="s">
        <v>231</v>
      </c>
      <c r="I178" t="s">
        <v>5</v>
      </c>
      <c r="J178" t="s">
        <v>331</v>
      </c>
      <c r="K178" t="s">
        <v>827</v>
      </c>
      <c r="L178">
        <v>6</v>
      </c>
      <c r="M178">
        <v>69.840800000000002</v>
      </c>
      <c r="N178">
        <v>53.445</v>
      </c>
      <c r="O178">
        <v>24.615200000000002</v>
      </c>
      <c r="P178">
        <v>9.1367999999999991</v>
      </c>
      <c r="Q178">
        <v>7.0625999999999998</v>
      </c>
      <c r="R178">
        <v>2.1503999999999999</v>
      </c>
      <c r="S178">
        <v>0</v>
      </c>
      <c r="T178">
        <v>0</v>
      </c>
      <c r="U178">
        <v>0</v>
      </c>
      <c r="V178">
        <v>0</v>
      </c>
      <c r="W178">
        <v>14.3429</v>
      </c>
      <c r="X178" t="s">
        <v>302</v>
      </c>
      <c r="Y178">
        <v>3.7357999999999998</v>
      </c>
      <c r="Z178" t="s">
        <v>237</v>
      </c>
      <c r="AA178">
        <v>3.9809000000000001</v>
      </c>
      <c r="AB178" t="s">
        <v>267</v>
      </c>
      <c r="AC178">
        <v>0.95679999999999998</v>
      </c>
      <c r="AD178">
        <v>11.083399999999999</v>
      </c>
      <c r="AE178">
        <v>208.9091</v>
      </c>
      <c r="AF178">
        <v>6</v>
      </c>
      <c r="AG178">
        <v>109</v>
      </c>
      <c r="AH178">
        <v>9</v>
      </c>
      <c r="AI178">
        <v>35</v>
      </c>
      <c r="AJ178" t="s">
        <v>533</v>
      </c>
      <c r="AL178" t="e">
        <f t="shared" ref="AL178:AL241" si="176">IF(AND(#REF!&lt;&gt;#REF!,#REF!&lt;&gt;#REF!),"Bold","")</f>
        <v>#REF!</v>
      </c>
    </row>
    <row r="179" spans="1:38">
      <c r="A179" t="s">
        <v>522</v>
      </c>
      <c r="B179" s="1">
        <v>0.56597222222222221</v>
      </c>
      <c r="C179" t="s">
        <v>213</v>
      </c>
      <c r="D179" t="s">
        <v>374</v>
      </c>
      <c r="E179" t="s">
        <v>330</v>
      </c>
      <c r="F179">
        <v>5198</v>
      </c>
      <c r="G179" t="s">
        <v>375</v>
      </c>
      <c r="H179" t="s">
        <v>231</v>
      </c>
      <c r="I179" t="s">
        <v>232</v>
      </c>
      <c r="J179" t="s">
        <v>331</v>
      </c>
      <c r="K179" t="s">
        <v>516</v>
      </c>
      <c r="L179">
        <v>5</v>
      </c>
      <c r="M179">
        <v>87.614999999999995</v>
      </c>
      <c r="N179">
        <v>46.230499999999999</v>
      </c>
      <c r="O179">
        <v>23.980699999999999</v>
      </c>
      <c r="P179">
        <v>6.7394999999999996</v>
      </c>
      <c r="Q179">
        <v>4.0228999999999999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19.654299999999999</v>
      </c>
      <c r="X179" t="s">
        <v>523</v>
      </c>
      <c r="Y179">
        <v>2.6937000000000002</v>
      </c>
      <c r="Z179" t="s">
        <v>524</v>
      </c>
      <c r="AA179">
        <v>3.3401999999999998</v>
      </c>
      <c r="AB179" t="s">
        <v>259</v>
      </c>
      <c r="AC179">
        <v>1.8544</v>
      </c>
      <c r="AD179">
        <v>11</v>
      </c>
      <c r="AE179">
        <v>219.6814</v>
      </c>
      <c r="AF179">
        <v>1.38</v>
      </c>
      <c r="AG179">
        <v>117</v>
      </c>
      <c r="AH179">
        <v>9</v>
      </c>
      <c r="AI179">
        <v>198</v>
      </c>
      <c r="AJ179" t="s">
        <v>533</v>
      </c>
      <c r="AL179" t="e">
        <f t="shared" ref="AL179:AL242" si="177">IF(AND(#REF!&lt;&gt;#REF!,#REF!&lt;&gt;#REF!),"Bold","")</f>
        <v>#REF!</v>
      </c>
    </row>
    <row r="180" spans="1:38">
      <c r="A180" t="s">
        <v>946</v>
      </c>
      <c r="B180" s="1">
        <v>0.67361111111111116</v>
      </c>
      <c r="C180" t="s">
        <v>146</v>
      </c>
      <c r="D180" t="s">
        <v>943</v>
      </c>
      <c r="E180" t="s">
        <v>330</v>
      </c>
      <c r="F180">
        <v>4379</v>
      </c>
      <c r="G180" t="s">
        <v>230</v>
      </c>
      <c r="H180" t="s">
        <v>231</v>
      </c>
      <c r="I180" t="s">
        <v>232</v>
      </c>
      <c r="J180" t="s">
        <v>944</v>
      </c>
      <c r="K180" t="s">
        <v>945</v>
      </c>
      <c r="L180">
        <v>5</v>
      </c>
      <c r="M180">
        <v>76.029499999999999</v>
      </c>
      <c r="N180">
        <v>49.956899999999997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25.9129</v>
      </c>
      <c r="X180" t="s">
        <v>334</v>
      </c>
      <c r="Y180">
        <v>2.2086999999999999</v>
      </c>
      <c r="Z180" t="s">
        <v>335</v>
      </c>
      <c r="AA180">
        <v>1.4916</v>
      </c>
      <c r="AB180" t="s">
        <v>307</v>
      </c>
      <c r="AC180">
        <v>2.1991999999999998</v>
      </c>
      <c r="AD180">
        <v>10.7</v>
      </c>
      <c r="AE180" s="23">
        <v>223.95820000000001</v>
      </c>
      <c r="AF180">
        <v>7</v>
      </c>
      <c r="AG180">
        <v>0</v>
      </c>
      <c r="AH180">
        <v>9</v>
      </c>
      <c r="AI180">
        <v>70</v>
      </c>
      <c r="AJ180" t="s">
        <v>533</v>
      </c>
      <c r="AL180" t="e">
        <f t="shared" ref="AL180:AL243" si="178">IF(AND(#REF!&lt;&gt;#REF!,#REF!&lt;&gt;#REF!),"Bold","")</f>
        <v>#REF!</v>
      </c>
    </row>
    <row r="181" spans="1:38">
      <c r="A181" t="s">
        <v>738</v>
      </c>
      <c r="B181" s="1">
        <v>0.60763888888888895</v>
      </c>
      <c r="C181" t="s">
        <v>212</v>
      </c>
      <c r="D181" t="s">
        <v>708</v>
      </c>
      <c r="F181">
        <v>5451</v>
      </c>
      <c r="G181" t="s">
        <v>230</v>
      </c>
      <c r="H181" t="s">
        <v>231</v>
      </c>
      <c r="I181" t="s">
        <v>5</v>
      </c>
      <c r="J181" t="s">
        <v>331</v>
      </c>
      <c r="K181" t="s">
        <v>709</v>
      </c>
      <c r="L181">
        <v>8</v>
      </c>
      <c r="M181">
        <v>42.106499999999997</v>
      </c>
      <c r="N181">
        <v>53.483899999999998</v>
      </c>
      <c r="O181">
        <v>17.529399999999999</v>
      </c>
      <c r="P181">
        <v>6.2618</v>
      </c>
      <c r="Q181">
        <v>3.8940999999999999</v>
      </c>
      <c r="R181">
        <v>3.2898000000000001</v>
      </c>
      <c r="S181">
        <v>2.5966</v>
      </c>
      <c r="T181">
        <v>1.2313000000000001</v>
      </c>
      <c r="U181">
        <v>1.1101000000000001</v>
      </c>
      <c r="V181">
        <v>0</v>
      </c>
      <c r="W181">
        <v>5.5457999999999998</v>
      </c>
      <c r="X181" t="s">
        <v>617</v>
      </c>
      <c r="Y181">
        <v>1.3105</v>
      </c>
      <c r="Z181" t="s">
        <v>739</v>
      </c>
      <c r="AA181">
        <v>0.1333</v>
      </c>
      <c r="AB181" t="s">
        <v>740</v>
      </c>
      <c r="AC181">
        <v>1.4355</v>
      </c>
      <c r="AD181">
        <v>10.4612</v>
      </c>
      <c r="AE181">
        <v>151.54669999999999</v>
      </c>
      <c r="AF181">
        <v>12</v>
      </c>
      <c r="AG181">
        <v>83</v>
      </c>
      <c r="AH181">
        <v>9</v>
      </c>
      <c r="AI181">
        <v>193</v>
      </c>
      <c r="AJ181" t="s">
        <v>533</v>
      </c>
      <c r="AL181" t="e">
        <f t="shared" ref="AL181:AL244" si="179">IF(AND(#REF!&lt;&gt;#REF!,#REF!&lt;&gt;#REF!),"Bold","")</f>
        <v>#REF!</v>
      </c>
    </row>
    <row r="182" spans="1:38">
      <c r="A182" t="s">
        <v>728</v>
      </c>
      <c r="B182" s="1">
        <v>0.60763888888888895</v>
      </c>
      <c r="C182" t="s">
        <v>212</v>
      </c>
      <c r="D182" t="s">
        <v>708</v>
      </c>
      <c r="F182">
        <v>5451</v>
      </c>
      <c r="G182" t="s">
        <v>230</v>
      </c>
      <c r="H182" t="s">
        <v>231</v>
      </c>
      <c r="I182" t="s">
        <v>5</v>
      </c>
      <c r="J182" t="s">
        <v>331</v>
      </c>
      <c r="K182" t="s">
        <v>709</v>
      </c>
      <c r="L182">
        <v>6</v>
      </c>
      <c r="M182">
        <v>44.335500000000003</v>
      </c>
      <c r="N182">
        <v>57.310600000000001</v>
      </c>
      <c r="O182">
        <v>11.9079</v>
      </c>
      <c r="P182">
        <v>8.5947999999999993</v>
      </c>
      <c r="Q182">
        <v>4.9287999999999998</v>
      </c>
      <c r="R182">
        <v>5.1761999999999997</v>
      </c>
      <c r="S182">
        <v>2.4874999999999998</v>
      </c>
      <c r="T182">
        <v>1.4581</v>
      </c>
      <c r="U182">
        <v>1.3442000000000001</v>
      </c>
      <c r="V182">
        <v>1.1278999999999999</v>
      </c>
      <c r="W182">
        <v>8.3949999999999996</v>
      </c>
      <c r="X182" t="s">
        <v>236</v>
      </c>
      <c r="Y182">
        <v>3.8511000000000002</v>
      </c>
      <c r="Z182" t="s">
        <v>729</v>
      </c>
      <c r="AA182">
        <v>2.1419999999999999</v>
      </c>
      <c r="AB182" t="s">
        <v>730</v>
      </c>
      <c r="AC182">
        <v>0.64080000000000004</v>
      </c>
      <c r="AD182">
        <v>10.3186</v>
      </c>
      <c r="AE182">
        <v>164.0189</v>
      </c>
      <c r="AF182">
        <v>10</v>
      </c>
      <c r="AG182">
        <v>88</v>
      </c>
      <c r="AH182">
        <v>9</v>
      </c>
      <c r="AI182">
        <v>193</v>
      </c>
      <c r="AJ182" t="s">
        <v>533</v>
      </c>
      <c r="AL182" t="e">
        <f t="shared" ref="AL182:AL245" si="180">IF(AND(#REF!&lt;&gt;#REF!,#REF!&lt;&gt;#REF!),"Bold","")</f>
        <v>#REF!</v>
      </c>
    </row>
    <row r="183" spans="1:38">
      <c r="A183" t="s">
        <v>333</v>
      </c>
      <c r="B183" s="1">
        <v>0.52777777777777779</v>
      </c>
      <c r="C183" t="s">
        <v>146</v>
      </c>
      <c r="D183" t="s">
        <v>229</v>
      </c>
      <c r="E183" t="s">
        <v>330</v>
      </c>
      <c r="F183">
        <v>5198</v>
      </c>
      <c r="G183" t="s">
        <v>230</v>
      </c>
      <c r="H183" t="s">
        <v>231</v>
      </c>
      <c r="I183" t="s">
        <v>232</v>
      </c>
      <c r="J183" t="s">
        <v>331</v>
      </c>
      <c r="K183" t="s">
        <v>332</v>
      </c>
      <c r="L183">
        <v>6</v>
      </c>
      <c r="M183">
        <v>145.0575</v>
      </c>
      <c r="N183">
        <v>92.159700000000001</v>
      </c>
      <c r="O183">
        <v>35.590299999999999</v>
      </c>
      <c r="P183">
        <v>9.6344999999999992</v>
      </c>
      <c r="Q183">
        <v>7.1787999999999998</v>
      </c>
      <c r="R183">
        <v>4.0152999999999999</v>
      </c>
      <c r="S183">
        <v>3.29</v>
      </c>
      <c r="T183">
        <v>1.6891</v>
      </c>
      <c r="U183">
        <v>1.2428999999999999</v>
      </c>
      <c r="V183">
        <v>1.2539</v>
      </c>
      <c r="W183">
        <v>24.19</v>
      </c>
      <c r="X183" t="s">
        <v>334</v>
      </c>
      <c r="Y183">
        <v>2.2086999999999999</v>
      </c>
      <c r="Z183" t="s">
        <v>335</v>
      </c>
      <c r="AA183">
        <v>1.8915999999999999</v>
      </c>
      <c r="AB183" t="s">
        <v>336</v>
      </c>
      <c r="AC183">
        <v>2.2711000000000001</v>
      </c>
      <c r="AD183">
        <v>10.2996</v>
      </c>
      <c r="AE183" s="23">
        <v>341.97289999999998</v>
      </c>
      <c r="AF183">
        <v>0.62</v>
      </c>
      <c r="AG183">
        <v>145</v>
      </c>
      <c r="AH183">
        <v>9</v>
      </c>
      <c r="AI183">
        <v>191</v>
      </c>
      <c r="AJ183" t="s">
        <v>533</v>
      </c>
      <c r="AL183" t="e">
        <f t="shared" ref="AL183:AL246" si="181">IF(AND(#REF!&lt;&gt;#REF!,#REF!&lt;&gt;#REF!),"Bold","")</f>
        <v>#REF!</v>
      </c>
    </row>
    <row r="184" spans="1:38">
      <c r="A184" t="s">
        <v>734</v>
      </c>
      <c r="B184" s="1">
        <v>0.60763888888888895</v>
      </c>
      <c r="C184" t="s">
        <v>212</v>
      </c>
      <c r="D184" t="s">
        <v>708</v>
      </c>
      <c r="F184">
        <v>5451</v>
      </c>
      <c r="G184" t="s">
        <v>230</v>
      </c>
      <c r="H184" t="s">
        <v>231</v>
      </c>
      <c r="I184" t="s">
        <v>5</v>
      </c>
      <c r="J184" t="s">
        <v>331</v>
      </c>
      <c r="K184" t="s">
        <v>709</v>
      </c>
      <c r="L184">
        <v>8</v>
      </c>
      <c r="M184">
        <v>45.354199999999999</v>
      </c>
      <c r="N184">
        <v>42.0319</v>
      </c>
      <c r="O184">
        <v>27.721499999999999</v>
      </c>
      <c r="P184">
        <v>5.7847999999999997</v>
      </c>
      <c r="Q184">
        <v>4.2156000000000002</v>
      </c>
      <c r="R184">
        <v>3.5954000000000002</v>
      </c>
      <c r="S184">
        <v>3.7658999999999998</v>
      </c>
      <c r="T184">
        <v>1.4298999999999999</v>
      </c>
      <c r="U184">
        <v>1.1385000000000001</v>
      </c>
      <c r="V184">
        <v>1.1928000000000001</v>
      </c>
      <c r="W184">
        <v>13.390700000000001</v>
      </c>
      <c r="Y184">
        <v>0</v>
      </c>
      <c r="Z184" t="s">
        <v>735</v>
      </c>
      <c r="AA184">
        <v>0.2455</v>
      </c>
      <c r="AB184" t="s">
        <v>353</v>
      </c>
      <c r="AC184">
        <v>1.5084</v>
      </c>
      <c r="AD184">
        <v>10.1252</v>
      </c>
      <c r="AE184">
        <v>161.50040000000001</v>
      </c>
      <c r="AF184">
        <v>0</v>
      </c>
      <c r="AG184">
        <v>80</v>
      </c>
      <c r="AH184">
        <v>9</v>
      </c>
      <c r="AI184">
        <v>198</v>
      </c>
      <c r="AJ184" t="s">
        <v>533</v>
      </c>
      <c r="AL184" t="e">
        <f t="shared" ref="AL184:AL247" si="182">IF(AND(#REF!&lt;&gt;#REF!,#REF!&lt;&gt;#REF!),"Bold","")</f>
        <v>#REF!</v>
      </c>
    </row>
    <row r="185" spans="1:38">
      <c r="A185" t="s">
        <v>409</v>
      </c>
      <c r="B185" s="1">
        <v>0.54513888888888895</v>
      </c>
      <c r="C185" t="s">
        <v>224</v>
      </c>
      <c r="D185" t="s">
        <v>401</v>
      </c>
      <c r="F185">
        <v>10358</v>
      </c>
      <c r="G185" t="s">
        <v>284</v>
      </c>
      <c r="H185" t="s">
        <v>231</v>
      </c>
      <c r="I185" t="s">
        <v>232</v>
      </c>
      <c r="J185" t="s">
        <v>331</v>
      </c>
      <c r="K185" t="s">
        <v>402</v>
      </c>
      <c r="L185">
        <v>8</v>
      </c>
      <c r="M185">
        <v>49.200499999999998</v>
      </c>
      <c r="N185">
        <v>66.169200000000004</v>
      </c>
      <c r="O185">
        <v>33.986199999999997</v>
      </c>
      <c r="P185">
        <v>7.1988000000000003</v>
      </c>
      <c r="Q185">
        <v>4.1002999999999998</v>
      </c>
      <c r="R185">
        <v>9.8195999999999994</v>
      </c>
      <c r="S185">
        <v>3.5306999999999999</v>
      </c>
      <c r="T185">
        <v>2.5954999999999999</v>
      </c>
      <c r="U185">
        <v>1.4883</v>
      </c>
      <c r="V185">
        <v>1.8447</v>
      </c>
      <c r="W185">
        <v>17.665700000000001</v>
      </c>
      <c r="X185" t="s">
        <v>410</v>
      </c>
      <c r="Y185">
        <v>1.0386</v>
      </c>
      <c r="Z185" t="s">
        <v>411</v>
      </c>
      <c r="AA185">
        <v>1.2411000000000001</v>
      </c>
      <c r="AB185" t="s">
        <v>412</v>
      </c>
      <c r="AC185">
        <v>0.13339999999999999</v>
      </c>
      <c r="AD185">
        <v>10.070600000000001</v>
      </c>
      <c r="AE185">
        <v>210.08320000000001</v>
      </c>
      <c r="AF185">
        <v>12</v>
      </c>
      <c r="AG185">
        <v>0</v>
      </c>
      <c r="AH185">
        <v>12</v>
      </c>
      <c r="AI185">
        <v>7</v>
      </c>
      <c r="AJ185" t="s">
        <v>404</v>
      </c>
      <c r="AL185" t="e">
        <f t="shared" ref="AL185:AL248" si="183">IF(AND(#REF!&lt;&gt;#REF!,#REF!&lt;&gt;#REF!),"Bold","")</f>
        <v>#REF!</v>
      </c>
    </row>
    <row r="186" spans="1:38">
      <c r="A186" t="s">
        <v>819</v>
      </c>
      <c r="B186" s="1">
        <v>0.63888888888888895</v>
      </c>
      <c r="C186" t="s">
        <v>213</v>
      </c>
      <c r="D186" t="s">
        <v>812</v>
      </c>
      <c r="E186" t="s">
        <v>330</v>
      </c>
      <c r="F186">
        <v>5523</v>
      </c>
      <c r="G186" t="s">
        <v>375</v>
      </c>
      <c r="H186" t="s">
        <v>231</v>
      </c>
      <c r="I186" t="s">
        <v>232</v>
      </c>
      <c r="J186" t="s">
        <v>331</v>
      </c>
      <c r="K186" t="s">
        <v>813</v>
      </c>
      <c r="L186">
        <v>5</v>
      </c>
      <c r="M186">
        <v>73.021900000000002</v>
      </c>
      <c r="N186">
        <v>39.501199999999997</v>
      </c>
      <c r="O186">
        <v>19.3248</v>
      </c>
      <c r="P186">
        <v>6.0381999999999998</v>
      </c>
      <c r="Q186">
        <v>2.7578999999999998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20.7621</v>
      </c>
      <c r="X186" t="s">
        <v>820</v>
      </c>
      <c r="Y186">
        <v>0.52200000000000002</v>
      </c>
      <c r="Z186" t="s">
        <v>821</v>
      </c>
      <c r="AA186">
        <v>2.8275999999999999</v>
      </c>
      <c r="AB186" t="s">
        <v>822</v>
      </c>
      <c r="AC186">
        <v>1.2623</v>
      </c>
      <c r="AD186">
        <v>10</v>
      </c>
      <c r="AE186">
        <v>186.32310000000001</v>
      </c>
      <c r="AF186">
        <v>3.33</v>
      </c>
      <c r="AG186">
        <v>0</v>
      </c>
      <c r="AH186">
        <v>12</v>
      </c>
      <c r="AI186">
        <v>17</v>
      </c>
      <c r="AJ186" t="s">
        <v>404</v>
      </c>
      <c r="AL186" t="e">
        <f t="shared" ref="AL186:AL249" si="184">IF(AND(#REF!&lt;&gt;#REF!,#REF!&lt;&gt;#REF!),"Bold","")</f>
        <v>#REF!</v>
      </c>
    </row>
    <row r="187" spans="1:38">
      <c r="A187" t="s">
        <v>393</v>
      </c>
      <c r="B187" s="1">
        <v>0.54166666666666663</v>
      </c>
      <c r="C187" t="s">
        <v>213</v>
      </c>
      <c r="D187" t="s">
        <v>374</v>
      </c>
      <c r="E187" t="s">
        <v>330</v>
      </c>
      <c r="F187">
        <v>6498</v>
      </c>
      <c r="G187" t="s">
        <v>375</v>
      </c>
      <c r="H187" t="s">
        <v>231</v>
      </c>
      <c r="I187" t="s">
        <v>5</v>
      </c>
      <c r="J187" t="s">
        <v>331</v>
      </c>
      <c r="K187" t="s">
        <v>376</v>
      </c>
      <c r="L187">
        <v>6</v>
      </c>
      <c r="M187">
        <v>61.787999999999997</v>
      </c>
      <c r="N187">
        <v>49.481000000000002</v>
      </c>
      <c r="O187">
        <v>22.440300000000001</v>
      </c>
      <c r="P187">
        <v>8.6491000000000007</v>
      </c>
      <c r="Q187">
        <v>3.4018000000000002</v>
      </c>
      <c r="R187">
        <v>2.6423999999999999</v>
      </c>
      <c r="S187">
        <v>1.859</v>
      </c>
      <c r="T187">
        <v>0</v>
      </c>
      <c r="U187">
        <v>0</v>
      </c>
      <c r="V187">
        <v>0</v>
      </c>
      <c r="W187">
        <v>0</v>
      </c>
      <c r="X187" t="s">
        <v>394</v>
      </c>
      <c r="Y187">
        <v>1.6500999999999999</v>
      </c>
      <c r="Z187" t="s">
        <v>395</v>
      </c>
      <c r="AA187">
        <v>0.24990000000000001</v>
      </c>
      <c r="AB187" t="s">
        <v>396</v>
      </c>
      <c r="AC187">
        <v>0.1396</v>
      </c>
      <c r="AD187">
        <v>9.9</v>
      </c>
      <c r="AE187">
        <v>166.51390000000001</v>
      </c>
      <c r="AF187">
        <v>25</v>
      </c>
      <c r="AG187">
        <v>89</v>
      </c>
      <c r="AH187">
        <v>12</v>
      </c>
      <c r="AI187">
        <v>31</v>
      </c>
      <c r="AJ187" t="s">
        <v>404</v>
      </c>
      <c r="AL187" t="e">
        <f t="shared" ref="AL187:AL250" si="185">IF(AND(#REF!&lt;&gt;#REF!,#REF!&lt;&gt;#REF!),"Bold","")</f>
        <v>#REF!</v>
      </c>
    </row>
    <row r="188" spans="1:38">
      <c r="A188" t="s">
        <v>718</v>
      </c>
      <c r="B188" s="1">
        <v>0.60763888888888895</v>
      </c>
      <c r="C188" t="s">
        <v>212</v>
      </c>
      <c r="D188" t="s">
        <v>708</v>
      </c>
      <c r="F188">
        <v>5451</v>
      </c>
      <c r="G188" t="s">
        <v>230</v>
      </c>
      <c r="H188" t="s">
        <v>231</v>
      </c>
      <c r="I188" t="s">
        <v>5</v>
      </c>
      <c r="J188" t="s">
        <v>331</v>
      </c>
      <c r="K188" t="s">
        <v>709</v>
      </c>
      <c r="L188">
        <v>6</v>
      </c>
      <c r="M188">
        <v>65.854399999999998</v>
      </c>
      <c r="N188">
        <v>51.7791</v>
      </c>
      <c r="O188">
        <v>23.5715</v>
      </c>
      <c r="P188">
        <v>8.2424999999999997</v>
      </c>
      <c r="Q188">
        <v>5.2142999999999997</v>
      </c>
      <c r="R188">
        <v>5.6136999999999997</v>
      </c>
      <c r="S188">
        <v>3.1172</v>
      </c>
      <c r="T188">
        <v>1.7718</v>
      </c>
      <c r="U188">
        <v>1.0445</v>
      </c>
      <c r="V188">
        <v>1.0697000000000001</v>
      </c>
      <c r="W188">
        <v>17.9771</v>
      </c>
      <c r="X188" t="s">
        <v>253</v>
      </c>
      <c r="Y188">
        <v>0.1216</v>
      </c>
      <c r="Z188" t="s">
        <v>614</v>
      </c>
      <c r="AA188">
        <v>0.14849999999999999</v>
      </c>
      <c r="AB188" t="s">
        <v>615</v>
      </c>
      <c r="AC188">
        <v>1.2879</v>
      </c>
      <c r="AD188">
        <v>9.8575999999999997</v>
      </c>
      <c r="AE188">
        <v>196.67160000000001</v>
      </c>
      <c r="AF188">
        <v>12</v>
      </c>
      <c r="AG188">
        <v>81</v>
      </c>
      <c r="AH188">
        <v>12</v>
      </c>
      <c r="AI188">
        <v>35</v>
      </c>
      <c r="AJ188" t="s">
        <v>404</v>
      </c>
      <c r="AL188" t="e">
        <f t="shared" ref="AL188:AL251" si="186">IF(AND(#REF!&lt;&gt;#REF!,#REF!&lt;&gt;#REF!),"Bold","")</f>
        <v>#REF!</v>
      </c>
    </row>
    <row r="189" spans="1:38">
      <c r="A189" t="s">
        <v>340</v>
      </c>
      <c r="B189" s="1">
        <v>0.52777777777777779</v>
      </c>
      <c r="C189" t="s">
        <v>146</v>
      </c>
      <c r="D189" t="s">
        <v>229</v>
      </c>
      <c r="E189" t="s">
        <v>330</v>
      </c>
      <c r="F189">
        <v>5198</v>
      </c>
      <c r="G189" t="s">
        <v>230</v>
      </c>
      <c r="H189" t="s">
        <v>231</v>
      </c>
      <c r="I189" t="s">
        <v>232</v>
      </c>
      <c r="J189" t="s">
        <v>331</v>
      </c>
      <c r="K189" t="s">
        <v>332</v>
      </c>
      <c r="L189">
        <v>5</v>
      </c>
      <c r="M189">
        <v>70.964699999999993</v>
      </c>
      <c r="N189">
        <v>85.046800000000005</v>
      </c>
      <c r="O189">
        <v>23.7378</v>
      </c>
      <c r="P189">
        <v>4.5867000000000004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341</v>
      </c>
      <c r="Y189">
        <v>4.3845000000000001</v>
      </c>
      <c r="Z189" t="s">
        <v>342</v>
      </c>
      <c r="AA189">
        <v>3.4108000000000001</v>
      </c>
      <c r="AB189" t="s">
        <v>343</v>
      </c>
      <c r="AC189">
        <v>2.3788</v>
      </c>
      <c r="AD189">
        <v>9.8333999999999993</v>
      </c>
      <c r="AE189">
        <v>224.7841</v>
      </c>
      <c r="AF189">
        <v>6</v>
      </c>
      <c r="AG189">
        <v>0</v>
      </c>
      <c r="AH189">
        <v>12</v>
      </c>
      <c r="AI189">
        <v>339</v>
      </c>
      <c r="AJ189" t="s">
        <v>404</v>
      </c>
      <c r="AL189" t="e">
        <f t="shared" ref="AL189:AL252" si="187">IF(AND(#REF!&lt;&gt;#REF!,#REF!&lt;&gt;#REF!),"Bold","")</f>
        <v>#REF!</v>
      </c>
    </row>
    <row r="190" spans="1:38">
      <c r="A190" t="s">
        <v>726</v>
      </c>
      <c r="B190" s="1">
        <v>0.60763888888888895</v>
      </c>
      <c r="C190" t="s">
        <v>212</v>
      </c>
      <c r="D190" t="s">
        <v>708</v>
      </c>
      <c r="F190">
        <v>5451</v>
      </c>
      <c r="G190" t="s">
        <v>230</v>
      </c>
      <c r="H190" t="s">
        <v>231</v>
      </c>
      <c r="I190" t="s">
        <v>5</v>
      </c>
      <c r="J190" t="s">
        <v>331</v>
      </c>
      <c r="K190" t="s">
        <v>709</v>
      </c>
      <c r="L190">
        <v>6</v>
      </c>
      <c r="M190">
        <v>52.066200000000002</v>
      </c>
      <c r="N190">
        <v>43.5321</v>
      </c>
      <c r="O190">
        <v>23.6496</v>
      </c>
      <c r="P190">
        <v>8.6986000000000008</v>
      </c>
      <c r="Q190">
        <v>4.2504</v>
      </c>
      <c r="R190">
        <v>3.8778999999999999</v>
      </c>
      <c r="S190">
        <v>3.2757999999999998</v>
      </c>
      <c r="T190">
        <v>1.9663999999999999</v>
      </c>
      <c r="U190">
        <v>1.1126</v>
      </c>
      <c r="V190">
        <v>0.92269999999999996</v>
      </c>
      <c r="W190">
        <v>10.0167</v>
      </c>
      <c r="X190" t="s">
        <v>511</v>
      </c>
      <c r="Y190">
        <v>6.6600000000000006E-2</v>
      </c>
      <c r="Z190" t="s">
        <v>727</v>
      </c>
      <c r="AA190">
        <v>9.5100000000000004E-2</v>
      </c>
      <c r="AB190" t="s">
        <v>307</v>
      </c>
      <c r="AC190">
        <v>1.9433</v>
      </c>
      <c r="AD190">
        <v>9.7114999999999991</v>
      </c>
      <c r="AE190">
        <v>165.18539999999999</v>
      </c>
      <c r="AF190">
        <v>16</v>
      </c>
      <c r="AG190">
        <v>83</v>
      </c>
      <c r="AH190">
        <v>12</v>
      </c>
      <c r="AI190">
        <v>10</v>
      </c>
      <c r="AJ190" t="s">
        <v>404</v>
      </c>
      <c r="AL190" t="e">
        <f t="shared" ref="AL190:AL253" si="188">IF(AND(#REF!&lt;&gt;#REF!,#REF!&lt;&gt;#REF!),"Bold","")</f>
        <v>#REF!</v>
      </c>
    </row>
    <row r="191" spans="1:38">
      <c r="A191" t="s">
        <v>650</v>
      </c>
      <c r="B191" s="1">
        <v>0.59375</v>
      </c>
      <c r="C191" t="s">
        <v>224</v>
      </c>
      <c r="D191" t="s">
        <v>401</v>
      </c>
      <c r="F191">
        <v>6542</v>
      </c>
      <c r="G191" t="s">
        <v>284</v>
      </c>
      <c r="H191" t="s">
        <v>231</v>
      </c>
      <c r="I191" t="s">
        <v>5</v>
      </c>
      <c r="J191" t="s">
        <v>285</v>
      </c>
      <c r="K191" t="s">
        <v>632</v>
      </c>
      <c r="L191">
        <v>10</v>
      </c>
      <c r="M191">
        <v>71.156800000000004</v>
      </c>
      <c r="N191">
        <v>50.103700000000003</v>
      </c>
      <c r="O191">
        <v>21.508500000000002</v>
      </c>
      <c r="P191">
        <v>5.7786</v>
      </c>
      <c r="Q191">
        <v>5.2092000000000001</v>
      </c>
      <c r="R191">
        <v>2.2307000000000001</v>
      </c>
      <c r="S191">
        <v>1.9095</v>
      </c>
      <c r="T191">
        <v>1.1427</v>
      </c>
      <c r="U191">
        <v>0.65690000000000004</v>
      </c>
      <c r="V191">
        <v>0.86650000000000005</v>
      </c>
      <c r="W191">
        <v>11.832100000000001</v>
      </c>
      <c r="X191" t="s">
        <v>651</v>
      </c>
      <c r="Y191">
        <v>0.83740000000000003</v>
      </c>
      <c r="Z191" t="s">
        <v>652</v>
      </c>
      <c r="AA191">
        <v>0.22239999999999999</v>
      </c>
      <c r="AB191" t="s">
        <v>551</v>
      </c>
      <c r="AC191">
        <v>0.59019999999999995</v>
      </c>
      <c r="AD191">
        <v>9.65</v>
      </c>
      <c r="AE191">
        <v>183.6953</v>
      </c>
      <c r="AF191">
        <v>8</v>
      </c>
      <c r="AG191">
        <v>77</v>
      </c>
      <c r="AH191">
        <v>12</v>
      </c>
      <c r="AI191">
        <v>16</v>
      </c>
      <c r="AJ191" t="s">
        <v>404</v>
      </c>
      <c r="AL191" t="e">
        <f t="shared" ref="AL191:AL254" si="189">IF(AND(#REF!&lt;&gt;#REF!,#REF!&lt;&gt;#REF!),"Bold","")</f>
        <v>#REF!</v>
      </c>
    </row>
    <row r="192" spans="1:38">
      <c r="A192" t="s">
        <v>888</v>
      </c>
      <c r="B192" s="1">
        <v>0.64930555555555558</v>
      </c>
      <c r="C192" t="s">
        <v>146</v>
      </c>
      <c r="D192" t="s">
        <v>552</v>
      </c>
      <c r="E192" t="s">
        <v>428</v>
      </c>
      <c r="F192">
        <v>9747</v>
      </c>
      <c r="G192" t="s">
        <v>230</v>
      </c>
      <c r="H192" t="s">
        <v>231</v>
      </c>
      <c r="I192" t="s">
        <v>5</v>
      </c>
      <c r="J192" t="s">
        <v>331</v>
      </c>
      <c r="K192" t="s">
        <v>872</v>
      </c>
      <c r="L192">
        <v>7</v>
      </c>
      <c r="M192">
        <v>51.623600000000003</v>
      </c>
      <c r="N192">
        <v>56.186399999999999</v>
      </c>
      <c r="O192">
        <v>20.177499999999998</v>
      </c>
      <c r="P192">
        <v>8.6981999999999999</v>
      </c>
      <c r="Q192">
        <v>9.0419999999999998</v>
      </c>
      <c r="R192">
        <v>7.3682999999999996</v>
      </c>
      <c r="S192">
        <v>4.5602</v>
      </c>
      <c r="T192">
        <v>2.6964999999999999</v>
      </c>
      <c r="U192">
        <v>1.3593999999999999</v>
      </c>
      <c r="V192">
        <v>1.0129999999999999</v>
      </c>
      <c r="W192">
        <v>15.2714</v>
      </c>
      <c r="X192" t="s">
        <v>573</v>
      </c>
      <c r="Y192">
        <v>2.7906</v>
      </c>
      <c r="Z192" t="s">
        <v>458</v>
      </c>
      <c r="AA192">
        <v>3.6436999999999999</v>
      </c>
      <c r="AB192" t="s">
        <v>255</v>
      </c>
      <c r="AC192">
        <v>1.6565000000000001</v>
      </c>
      <c r="AD192">
        <v>9.3770000000000007</v>
      </c>
      <c r="AE192">
        <v>195.46440000000001</v>
      </c>
      <c r="AF192">
        <v>8</v>
      </c>
      <c r="AG192">
        <v>132</v>
      </c>
      <c r="AH192">
        <v>12</v>
      </c>
      <c r="AI192">
        <v>20</v>
      </c>
      <c r="AJ192" t="s">
        <v>404</v>
      </c>
      <c r="AL192" t="e">
        <f t="shared" ref="AL192:AL255" si="190">IF(AND(#REF!&lt;&gt;#REF!,#REF!&lt;&gt;#REF!),"Bold","")</f>
        <v>#REF!</v>
      </c>
    </row>
    <row r="193" spans="1:38">
      <c r="A193" t="s">
        <v>916</v>
      </c>
      <c r="B193" s="1">
        <v>0.66319444444444442</v>
      </c>
      <c r="C193" t="s">
        <v>213</v>
      </c>
      <c r="D193" t="s">
        <v>812</v>
      </c>
      <c r="E193" t="s">
        <v>330</v>
      </c>
      <c r="F193">
        <v>5198</v>
      </c>
      <c r="G193" t="s">
        <v>375</v>
      </c>
      <c r="H193" t="s">
        <v>231</v>
      </c>
      <c r="I193" t="s">
        <v>232</v>
      </c>
      <c r="J193" t="s">
        <v>912</v>
      </c>
      <c r="K193" t="s">
        <v>913</v>
      </c>
      <c r="L193">
        <v>3</v>
      </c>
      <c r="M193">
        <v>74.66</v>
      </c>
      <c r="N193">
        <v>48.340400000000002</v>
      </c>
      <c r="O193">
        <v>11.7219</v>
      </c>
      <c r="P193">
        <v>7.9692999999999996</v>
      </c>
      <c r="Q193">
        <v>5.0213000000000001</v>
      </c>
      <c r="R193">
        <v>5.5983999999999998</v>
      </c>
      <c r="S193">
        <v>2.1484000000000001</v>
      </c>
      <c r="T193">
        <v>2.2703000000000002</v>
      </c>
      <c r="U193">
        <v>0.97119999999999995</v>
      </c>
      <c r="V193">
        <v>0.92600000000000005</v>
      </c>
      <c r="W193">
        <v>0</v>
      </c>
      <c r="X193" t="s">
        <v>754</v>
      </c>
      <c r="Y193">
        <v>0.20200000000000001</v>
      </c>
      <c r="Z193" t="s">
        <v>917</v>
      </c>
      <c r="AA193">
        <v>1.2079</v>
      </c>
      <c r="AB193" t="s">
        <v>918</v>
      </c>
      <c r="AC193">
        <v>1.2902</v>
      </c>
      <c r="AD193">
        <v>9.2569999999999997</v>
      </c>
      <c r="AE193">
        <v>171.58430000000001</v>
      </c>
      <c r="AF193">
        <v>12</v>
      </c>
      <c r="AG193">
        <v>0</v>
      </c>
      <c r="AH193">
        <v>12</v>
      </c>
      <c r="AI193">
        <v>31</v>
      </c>
      <c r="AJ193" t="s">
        <v>404</v>
      </c>
      <c r="AL193" t="e">
        <f t="shared" ref="AL193:AL256" si="191">IF(AND(#REF!&lt;&gt;#REF!,#REF!&lt;&gt;#REF!),"Bold","")</f>
        <v>#REF!</v>
      </c>
    </row>
    <row r="194" spans="1:38">
      <c r="A194" t="s">
        <v>710</v>
      </c>
      <c r="B194" s="1">
        <v>0.60763888888888895</v>
      </c>
      <c r="C194" t="s">
        <v>212</v>
      </c>
      <c r="D194" t="s">
        <v>708</v>
      </c>
      <c r="F194">
        <v>5451</v>
      </c>
      <c r="G194" t="s">
        <v>230</v>
      </c>
      <c r="H194" t="s">
        <v>231</v>
      </c>
      <c r="I194" t="s">
        <v>5</v>
      </c>
      <c r="J194" t="s">
        <v>331</v>
      </c>
      <c r="K194" t="s">
        <v>709</v>
      </c>
      <c r="L194">
        <v>7</v>
      </c>
      <c r="M194">
        <v>114.34820000000001</v>
      </c>
      <c r="N194">
        <v>102.068</v>
      </c>
      <c r="O194">
        <v>63.857100000000003</v>
      </c>
      <c r="P194">
        <v>12.5785</v>
      </c>
      <c r="Q194">
        <v>5.1169000000000002</v>
      </c>
      <c r="R194">
        <v>7.1292</v>
      </c>
      <c r="S194">
        <v>5.0514999999999999</v>
      </c>
      <c r="T194">
        <v>3.7092000000000001</v>
      </c>
      <c r="U194">
        <v>1.9839</v>
      </c>
      <c r="V194">
        <v>0.89790000000000003</v>
      </c>
      <c r="W194">
        <v>13.620699999999999</v>
      </c>
      <c r="Y194">
        <v>0</v>
      </c>
      <c r="Z194" t="s">
        <v>306</v>
      </c>
      <c r="AA194">
        <v>1.9072</v>
      </c>
      <c r="AB194" t="s">
        <v>711</v>
      </c>
      <c r="AC194">
        <v>2.8254000000000001</v>
      </c>
      <c r="AD194">
        <v>9.0936000000000003</v>
      </c>
      <c r="AE194" s="23">
        <v>344.18729999999999</v>
      </c>
      <c r="AF194">
        <v>0</v>
      </c>
      <c r="AG194">
        <v>87</v>
      </c>
      <c r="AH194">
        <v>12</v>
      </c>
      <c r="AI194">
        <v>457</v>
      </c>
      <c r="AJ194" t="s">
        <v>404</v>
      </c>
      <c r="AL194" t="e">
        <f t="shared" ref="AL194:AL257" si="192">IF(AND(#REF!&lt;&gt;#REF!,#REF!&lt;&gt;#REF!),"Bold","")</f>
        <v>#REF!</v>
      </c>
    </row>
    <row r="195" spans="1:38">
      <c r="A195" t="s">
        <v>721</v>
      </c>
      <c r="B195" s="1">
        <v>0.60763888888888895</v>
      </c>
      <c r="C195" t="s">
        <v>212</v>
      </c>
      <c r="D195" t="s">
        <v>708</v>
      </c>
      <c r="F195">
        <v>5451</v>
      </c>
      <c r="G195" t="s">
        <v>230</v>
      </c>
      <c r="H195" t="s">
        <v>231</v>
      </c>
      <c r="I195" t="s">
        <v>5</v>
      </c>
      <c r="J195" t="s">
        <v>331</v>
      </c>
      <c r="K195" t="s">
        <v>709</v>
      </c>
      <c r="L195">
        <v>7</v>
      </c>
      <c r="M195">
        <v>65.016800000000003</v>
      </c>
      <c r="N195">
        <v>54.9129</v>
      </c>
      <c r="O195">
        <v>31.109100000000002</v>
      </c>
      <c r="P195">
        <v>8.6694999999999993</v>
      </c>
      <c r="Q195">
        <v>3.7368999999999999</v>
      </c>
      <c r="R195">
        <v>2.5061</v>
      </c>
      <c r="S195">
        <v>1.9389000000000001</v>
      </c>
      <c r="T195">
        <v>1.5253000000000001</v>
      </c>
      <c r="U195">
        <v>1.3762000000000001</v>
      </c>
      <c r="V195">
        <v>0.97019999999999995</v>
      </c>
      <c r="W195">
        <v>11.2</v>
      </c>
      <c r="X195" t="s">
        <v>722</v>
      </c>
      <c r="Y195">
        <v>0</v>
      </c>
      <c r="Z195" t="s">
        <v>723</v>
      </c>
      <c r="AA195">
        <v>1.3836999999999999</v>
      </c>
      <c r="AB195" t="s">
        <v>674</v>
      </c>
      <c r="AC195">
        <v>1.8956</v>
      </c>
      <c r="AD195">
        <v>8.9663000000000004</v>
      </c>
      <c r="AE195">
        <v>195.20750000000001</v>
      </c>
      <c r="AF195">
        <v>8</v>
      </c>
      <c r="AG195">
        <v>83</v>
      </c>
      <c r="AH195">
        <v>12</v>
      </c>
      <c r="AI195">
        <v>37</v>
      </c>
      <c r="AJ195" t="s">
        <v>404</v>
      </c>
      <c r="AL195" t="e">
        <f t="shared" ref="AL195:AL258" si="193">IF(AND(#REF!&lt;&gt;#REF!,#REF!&lt;&gt;#REF!),"Bold","")</f>
        <v>#REF!</v>
      </c>
    </row>
    <row r="196" spans="1:38">
      <c r="A196" t="s">
        <v>646</v>
      </c>
      <c r="B196" s="1">
        <v>0.59375</v>
      </c>
      <c r="C196" t="s">
        <v>224</v>
      </c>
      <c r="D196" t="s">
        <v>401</v>
      </c>
      <c r="F196">
        <v>6542</v>
      </c>
      <c r="G196" t="s">
        <v>284</v>
      </c>
      <c r="H196" t="s">
        <v>231</v>
      </c>
      <c r="I196" t="s">
        <v>5</v>
      </c>
      <c r="J196" t="s">
        <v>285</v>
      </c>
      <c r="K196" t="s">
        <v>632</v>
      </c>
      <c r="L196">
        <v>6</v>
      </c>
      <c r="M196">
        <v>48.8033</v>
      </c>
      <c r="N196">
        <v>57.482199999999999</v>
      </c>
      <c r="O196">
        <v>19.933700000000002</v>
      </c>
      <c r="P196">
        <v>9.6813000000000002</v>
      </c>
      <c r="Q196">
        <v>7.2054999999999998</v>
      </c>
      <c r="R196">
        <v>4.5814000000000004</v>
      </c>
      <c r="S196">
        <v>2.6922999999999999</v>
      </c>
      <c r="T196">
        <v>1.8143</v>
      </c>
      <c r="U196">
        <v>1.8468</v>
      </c>
      <c r="V196">
        <v>2.1697000000000002</v>
      </c>
      <c r="W196">
        <v>18.914300000000001</v>
      </c>
      <c r="X196" t="s">
        <v>647</v>
      </c>
      <c r="Y196">
        <v>0.1176</v>
      </c>
      <c r="Z196" t="s">
        <v>648</v>
      </c>
      <c r="AA196">
        <v>0</v>
      </c>
      <c r="AB196" t="s">
        <v>649</v>
      </c>
      <c r="AC196">
        <v>0.74370000000000003</v>
      </c>
      <c r="AD196">
        <v>8.9103999999999992</v>
      </c>
      <c r="AE196">
        <v>184.8963</v>
      </c>
      <c r="AF196">
        <v>12</v>
      </c>
      <c r="AG196">
        <v>102</v>
      </c>
      <c r="AH196">
        <v>12</v>
      </c>
      <c r="AI196">
        <v>290</v>
      </c>
      <c r="AJ196" t="s">
        <v>404</v>
      </c>
      <c r="AL196" t="e">
        <f t="shared" ref="AL196:AL259" si="194">IF(AND(#REF!&lt;&gt;#REF!,#REF!&lt;&gt;#REF!),"Bold","")</f>
        <v>#REF!</v>
      </c>
    </row>
    <row r="197" spans="1:38">
      <c r="A197" t="s">
        <v>627</v>
      </c>
      <c r="B197" s="1">
        <v>0.59027777777777779</v>
      </c>
      <c r="C197" t="s">
        <v>213</v>
      </c>
      <c r="D197" t="s">
        <v>229</v>
      </c>
      <c r="E197" t="s">
        <v>330</v>
      </c>
      <c r="F197">
        <v>7473</v>
      </c>
      <c r="G197" t="s">
        <v>375</v>
      </c>
      <c r="H197" t="s">
        <v>231</v>
      </c>
      <c r="I197" t="s">
        <v>5</v>
      </c>
      <c r="J197" t="s">
        <v>331</v>
      </c>
      <c r="K197" t="s">
        <v>622</v>
      </c>
      <c r="L197">
        <v>5</v>
      </c>
      <c r="M197">
        <v>69.954800000000006</v>
      </c>
      <c r="N197">
        <v>54.518900000000002</v>
      </c>
      <c r="O197">
        <v>12.549899999999999</v>
      </c>
      <c r="P197">
        <v>5.6161000000000003</v>
      </c>
      <c r="Q197">
        <v>5.9061000000000003</v>
      </c>
      <c r="R197">
        <v>2.6315</v>
      </c>
      <c r="S197">
        <v>1.1438999999999999</v>
      </c>
      <c r="T197">
        <v>0</v>
      </c>
      <c r="U197">
        <v>0</v>
      </c>
      <c r="V197">
        <v>0</v>
      </c>
      <c r="W197">
        <v>6.25</v>
      </c>
      <c r="X197" t="s">
        <v>398</v>
      </c>
      <c r="Y197">
        <v>3.9847999999999999</v>
      </c>
      <c r="Z197" t="s">
        <v>399</v>
      </c>
      <c r="AA197">
        <v>4.0312000000000001</v>
      </c>
      <c r="AB197" t="s">
        <v>628</v>
      </c>
      <c r="AC197">
        <v>3.6234999999999999</v>
      </c>
      <c r="AD197">
        <v>8.8572000000000006</v>
      </c>
      <c r="AE197">
        <v>183.1558</v>
      </c>
      <c r="AF197">
        <v>1.63</v>
      </c>
      <c r="AG197">
        <v>117</v>
      </c>
      <c r="AH197">
        <v>5</v>
      </c>
      <c r="AI197">
        <v>2</v>
      </c>
      <c r="AJ197" t="s">
        <v>521</v>
      </c>
      <c r="AL197" t="e">
        <f t="shared" ref="AL197:AL260" si="195">IF(AND(#REF!&lt;&gt;#REF!,#REF!&lt;&gt;#REF!),"Bold","")</f>
        <v>#REF!</v>
      </c>
    </row>
    <row r="198" spans="1:38">
      <c r="A198" t="s">
        <v>939</v>
      </c>
      <c r="B198" s="1">
        <v>0.66666666666666663</v>
      </c>
      <c r="C198" t="s">
        <v>224</v>
      </c>
      <c r="D198" t="s">
        <v>708</v>
      </c>
      <c r="F198">
        <v>10903</v>
      </c>
      <c r="G198" t="s">
        <v>284</v>
      </c>
      <c r="H198" t="s">
        <v>231</v>
      </c>
      <c r="I198" t="s">
        <v>232</v>
      </c>
      <c r="J198" t="s">
        <v>285</v>
      </c>
      <c r="K198" t="s">
        <v>932</v>
      </c>
      <c r="L198">
        <v>11</v>
      </c>
      <c r="M198">
        <v>43.736400000000003</v>
      </c>
      <c r="N198">
        <v>41.011200000000002</v>
      </c>
      <c r="O198">
        <v>36.216000000000001</v>
      </c>
      <c r="P198">
        <v>6.4828999999999999</v>
      </c>
      <c r="Q198">
        <v>5.4185999999999996</v>
      </c>
      <c r="R198">
        <v>4.5724999999999998</v>
      </c>
      <c r="S198">
        <v>2.3725000000000001</v>
      </c>
      <c r="T198">
        <v>1.9932000000000001</v>
      </c>
      <c r="U198">
        <v>3.1366999999999998</v>
      </c>
      <c r="V198">
        <v>1.2744</v>
      </c>
      <c r="W198">
        <v>12.6714</v>
      </c>
      <c r="X198" t="s">
        <v>417</v>
      </c>
      <c r="Y198">
        <v>0.85919999999999996</v>
      </c>
      <c r="Z198" t="s">
        <v>548</v>
      </c>
      <c r="AA198">
        <v>0.16980000000000001</v>
      </c>
      <c r="AB198" t="s">
        <v>940</v>
      </c>
      <c r="AC198">
        <v>0.1676</v>
      </c>
      <c r="AD198">
        <v>8.8260000000000005</v>
      </c>
      <c r="AE198">
        <v>168.9085</v>
      </c>
      <c r="AF198">
        <v>33</v>
      </c>
      <c r="AG198">
        <v>0</v>
      </c>
      <c r="AH198">
        <v>5</v>
      </c>
      <c r="AI198">
        <v>9</v>
      </c>
      <c r="AJ198" t="s">
        <v>521</v>
      </c>
      <c r="AL198" t="e">
        <f t="shared" ref="AL198:AL261" si="196">IF(AND(#REF!&lt;&gt;#REF!,#REF!&lt;&gt;#REF!),"Bold","")</f>
        <v>#REF!</v>
      </c>
    </row>
    <row r="199" spans="1:38">
      <c r="A199" t="s">
        <v>598</v>
      </c>
      <c r="B199" s="1">
        <v>0.58333333333333337</v>
      </c>
      <c r="C199" t="s">
        <v>212</v>
      </c>
      <c r="D199" t="s">
        <v>283</v>
      </c>
      <c r="F199">
        <v>5724</v>
      </c>
      <c r="G199" t="s">
        <v>230</v>
      </c>
      <c r="H199" t="s">
        <v>231</v>
      </c>
      <c r="I199" t="s">
        <v>5</v>
      </c>
      <c r="J199" t="s">
        <v>331</v>
      </c>
      <c r="K199" t="s">
        <v>582</v>
      </c>
      <c r="L199">
        <v>5</v>
      </c>
      <c r="M199">
        <v>47.497900000000001</v>
      </c>
      <c r="N199">
        <v>57.087400000000002</v>
      </c>
      <c r="O199">
        <v>17.860299999999999</v>
      </c>
      <c r="P199">
        <v>10.0242</v>
      </c>
      <c r="Q199">
        <v>3.7648000000000001</v>
      </c>
      <c r="R199">
        <v>3.8982000000000001</v>
      </c>
      <c r="S199">
        <v>2.3595000000000002</v>
      </c>
      <c r="T199">
        <v>1.5807</v>
      </c>
      <c r="U199">
        <v>0.998</v>
      </c>
      <c r="V199">
        <v>0.48449999999999999</v>
      </c>
      <c r="W199">
        <v>17.175000000000001</v>
      </c>
      <c r="X199" t="s">
        <v>507</v>
      </c>
      <c r="Y199">
        <v>0.10059999999999999</v>
      </c>
      <c r="Z199" t="s">
        <v>599</v>
      </c>
      <c r="AA199">
        <v>4.3499999999999997E-2</v>
      </c>
      <c r="AB199" t="s">
        <v>419</v>
      </c>
      <c r="AC199">
        <v>0.1052</v>
      </c>
      <c r="AD199">
        <v>8.6914999999999996</v>
      </c>
      <c r="AE199">
        <v>171.6713</v>
      </c>
      <c r="AF199">
        <v>10</v>
      </c>
      <c r="AG199">
        <v>91</v>
      </c>
      <c r="AH199">
        <v>5</v>
      </c>
      <c r="AI199">
        <v>173</v>
      </c>
      <c r="AJ199" t="s">
        <v>521</v>
      </c>
      <c r="AL199" t="e">
        <f t="shared" ref="AL199:AL262" si="197">IF(AND(#REF!&lt;&gt;#REF!,#REF!&lt;&gt;#REF!),"Bold","")</f>
        <v>#REF!</v>
      </c>
    </row>
    <row r="200" spans="1:38">
      <c r="A200" t="s">
        <v>817</v>
      </c>
      <c r="B200" s="1">
        <v>0.63888888888888895</v>
      </c>
      <c r="C200" t="s">
        <v>213</v>
      </c>
      <c r="D200" t="s">
        <v>812</v>
      </c>
      <c r="E200" t="s">
        <v>330</v>
      </c>
      <c r="F200">
        <v>5523</v>
      </c>
      <c r="G200" t="s">
        <v>375</v>
      </c>
      <c r="H200" t="s">
        <v>231</v>
      </c>
      <c r="I200" t="s">
        <v>232</v>
      </c>
      <c r="J200" t="s">
        <v>331</v>
      </c>
      <c r="K200" t="s">
        <v>813</v>
      </c>
      <c r="L200">
        <v>5</v>
      </c>
      <c r="M200">
        <v>71.944599999999994</v>
      </c>
      <c r="N200">
        <v>43.838700000000003</v>
      </c>
      <c r="O200">
        <v>20.028300000000002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20.708600000000001</v>
      </c>
      <c r="X200" t="s">
        <v>398</v>
      </c>
      <c r="Y200">
        <v>3.9847999999999999</v>
      </c>
      <c r="Z200" t="s">
        <v>399</v>
      </c>
      <c r="AA200">
        <v>4.0312000000000001</v>
      </c>
      <c r="AB200" t="s">
        <v>818</v>
      </c>
      <c r="AC200">
        <v>1.6533</v>
      </c>
      <c r="AD200">
        <v>8.6664999999999992</v>
      </c>
      <c r="AE200">
        <v>200.8475</v>
      </c>
      <c r="AF200">
        <v>1.2</v>
      </c>
      <c r="AG200">
        <v>0</v>
      </c>
      <c r="AH200">
        <v>5</v>
      </c>
      <c r="AI200">
        <v>21</v>
      </c>
      <c r="AJ200" t="s">
        <v>521</v>
      </c>
      <c r="AL200" t="e">
        <f t="shared" ref="AL200:AL263" si="198">IF(AND(#REF!&lt;&gt;#REF!,#REF!&lt;&gt;#REF!),"Bold","")</f>
        <v>#REF!</v>
      </c>
    </row>
    <row r="201" spans="1:38">
      <c r="A201" t="s">
        <v>808</v>
      </c>
      <c r="B201" s="1">
        <v>0.63194444444444442</v>
      </c>
      <c r="C201" t="s">
        <v>212</v>
      </c>
      <c r="D201" t="s">
        <v>229</v>
      </c>
      <c r="F201">
        <v>6542</v>
      </c>
      <c r="G201" t="s">
        <v>230</v>
      </c>
      <c r="H201" t="s">
        <v>231</v>
      </c>
      <c r="I201" t="s">
        <v>232</v>
      </c>
      <c r="J201" t="s">
        <v>331</v>
      </c>
      <c r="K201" t="s">
        <v>793</v>
      </c>
      <c r="L201">
        <v>6</v>
      </c>
      <c r="M201">
        <v>40.598799999999997</v>
      </c>
      <c r="N201">
        <v>35.265300000000003</v>
      </c>
      <c r="O201">
        <v>15.853899999999999</v>
      </c>
      <c r="P201">
        <v>6.3658999999999999</v>
      </c>
      <c r="Q201">
        <v>4.0147000000000004</v>
      </c>
      <c r="R201">
        <v>2.3683000000000001</v>
      </c>
      <c r="S201">
        <v>2.0318000000000001</v>
      </c>
      <c r="T201">
        <v>1.5357000000000001</v>
      </c>
      <c r="U201">
        <v>0</v>
      </c>
      <c r="V201">
        <v>0</v>
      </c>
      <c r="W201">
        <v>13.3071</v>
      </c>
      <c r="X201" t="s">
        <v>584</v>
      </c>
      <c r="Y201">
        <v>8.8800000000000004E-2</v>
      </c>
      <c r="Z201" t="s">
        <v>423</v>
      </c>
      <c r="AA201">
        <v>0.41399999999999998</v>
      </c>
      <c r="AB201" t="s">
        <v>802</v>
      </c>
      <c r="AC201">
        <v>2.1153</v>
      </c>
      <c r="AD201">
        <v>8.5</v>
      </c>
      <c r="AE201">
        <v>134.5436</v>
      </c>
      <c r="AF201">
        <v>10</v>
      </c>
      <c r="AG201">
        <v>0</v>
      </c>
      <c r="AH201">
        <v>5</v>
      </c>
      <c r="AI201">
        <v>146</v>
      </c>
      <c r="AJ201" t="s">
        <v>521</v>
      </c>
      <c r="AL201" t="e">
        <f t="shared" ref="AL201:AL264" si="199">IF(AND(#REF!&lt;&gt;#REF!,#REF!&lt;&gt;#REF!),"Bold","")</f>
        <v>#REF!</v>
      </c>
    </row>
    <row r="202" spans="1:38">
      <c r="A202" t="s">
        <v>420</v>
      </c>
      <c r="B202" s="1">
        <v>0.54513888888888895</v>
      </c>
      <c r="C202" t="s">
        <v>224</v>
      </c>
      <c r="D202" t="s">
        <v>401</v>
      </c>
      <c r="F202">
        <v>10358</v>
      </c>
      <c r="G202" t="s">
        <v>284</v>
      </c>
      <c r="H202" t="s">
        <v>231</v>
      </c>
      <c r="I202" t="s">
        <v>232</v>
      </c>
      <c r="J202" t="s">
        <v>331</v>
      </c>
      <c r="K202" t="s">
        <v>402</v>
      </c>
      <c r="L202">
        <v>5</v>
      </c>
      <c r="M202">
        <v>63.494999999999997</v>
      </c>
      <c r="N202">
        <v>33.179099999999998</v>
      </c>
      <c r="O202">
        <v>20.523599999999998</v>
      </c>
      <c r="P202">
        <v>4.2864000000000004</v>
      </c>
      <c r="Q202">
        <v>4.9017999999999997</v>
      </c>
      <c r="R202">
        <v>5.2709000000000001</v>
      </c>
      <c r="S202">
        <v>3.0838999999999999</v>
      </c>
      <c r="T202">
        <v>0</v>
      </c>
      <c r="U202">
        <v>0</v>
      </c>
      <c r="V202">
        <v>0</v>
      </c>
      <c r="W202">
        <v>19.652899999999999</v>
      </c>
      <c r="X202" t="s">
        <v>313</v>
      </c>
      <c r="Y202">
        <v>2.6034000000000002</v>
      </c>
      <c r="Z202" t="s">
        <v>278</v>
      </c>
      <c r="AA202">
        <v>3.0122</v>
      </c>
      <c r="AB202" t="s">
        <v>290</v>
      </c>
      <c r="AC202">
        <v>0.58599999999999997</v>
      </c>
      <c r="AD202">
        <v>8.4288000000000007</v>
      </c>
      <c r="AE202">
        <v>173.53880000000001</v>
      </c>
      <c r="AF202">
        <v>14</v>
      </c>
      <c r="AG202">
        <v>0</v>
      </c>
      <c r="AH202">
        <v>20</v>
      </c>
      <c r="AI202">
        <v>190</v>
      </c>
      <c r="AJ202" t="s">
        <v>381</v>
      </c>
      <c r="AL202" t="e">
        <f t="shared" ref="AL202:AL265" si="200">IF(AND(#REF!&lt;&gt;#REF!,#REF!&lt;&gt;#REF!),"Bold","")</f>
        <v>#REF!</v>
      </c>
    </row>
    <row r="203" spans="1:38">
      <c r="A203" t="s">
        <v>797</v>
      </c>
      <c r="B203" s="1">
        <v>0.63194444444444442</v>
      </c>
      <c r="C203" t="s">
        <v>212</v>
      </c>
      <c r="D203" t="s">
        <v>229</v>
      </c>
      <c r="F203">
        <v>6542</v>
      </c>
      <c r="G203" t="s">
        <v>230</v>
      </c>
      <c r="H203" t="s">
        <v>231</v>
      </c>
      <c r="I203" t="s">
        <v>232</v>
      </c>
      <c r="J203" t="s">
        <v>331</v>
      </c>
      <c r="K203" t="s">
        <v>793</v>
      </c>
      <c r="L203">
        <v>6</v>
      </c>
      <c r="M203">
        <v>58.713200000000001</v>
      </c>
      <c r="N203">
        <v>45.92</v>
      </c>
      <c r="O203">
        <v>23.380700000000001</v>
      </c>
      <c r="P203">
        <v>11.398199999999999</v>
      </c>
      <c r="Q203">
        <v>4.2961999999999998</v>
      </c>
      <c r="R203">
        <v>3.1718000000000002</v>
      </c>
      <c r="S203">
        <v>2.5705</v>
      </c>
      <c r="T203">
        <v>1.5989</v>
      </c>
      <c r="U203">
        <v>1.3865000000000001</v>
      </c>
      <c r="V203">
        <v>1.1658999999999999</v>
      </c>
      <c r="W203">
        <v>9.92</v>
      </c>
      <c r="X203" t="s">
        <v>245</v>
      </c>
      <c r="Y203">
        <v>1.1133999999999999</v>
      </c>
      <c r="Z203" t="s">
        <v>246</v>
      </c>
      <c r="AA203">
        <v>2.3435999999999999</v>
      </c>
      <c r="AB203" t="s">
        <v>311</v>
      </c>
      <c r="AC203">
        <v>1.4968999999999999</v>
      </c>
      <c r="AD203">
        <v>8.3948</v>
      </c>
      <c r="AE203">
        <v>176.8707</v>
      </c>
      <c r="AF203">
        <v>6</v>
      </c>
      <c r="AG203">
        <v>102</v>
      </c>
      <c r="AH203">
        <v>20</v>
      </c>
      <c r="AI203">
        <v>43</v>
      </c>
      <c r="AJ203" t="s">
        <v>381</v>
      </c>
      <c r="AL203" t="e">
        <f t="shared" ref="AL203:AL266" si="201">IF(AND(#REF!&lt;&gt;#REF!,#REF!&lt;&gt;#REF!),"Bold","")</f>
        <v>#REF!</v>
      </c>
    </row>
    <row r="204" spans="1:38">
      <c r="A204" t="s">
        <v>413</v>
      </c>
      <c r="B204" s="1">
        <v>0.54513888888888895</v>
      </c>
      <c r="C204" t="s">
        <v>224</v>
      </c>
      <c r="D204" t="s">
        <v>401</v>
      </c>
      <c r="F204">
        <v>10358</v>
      </c>
      <c r="G204" t="s">
        <v>284</v>
      </c>
      <c r="H204" t="s">
        <v>231</v>
      </c>
      <c r="I204" t="s">
        <v>232</v>
      </c>
      <c r="J204" t="s">
        <v>331</v>
      </c>
      <c r="K204" t="s">
        <v>402</v>
      </c>
      <c r="L204">
        <v>6</v>
      </c>
      <c r="M204">
        <v>52.511099999999999</v>
      </c>
      <c r="N204">
        <v>46.578099999999999</v>
      </c>
      <c r="O204">
        <v>25.859100000000002</v>
      </c>
      <c r="P204">
        <v>13.0342</v>
      </c>
      <c r="Q204">
        <v>7.4722</v>
      </c>
      <c r="R204">
        <v>4.5518999999999998</v>
      </c>
      <c r="S204">
        <v>4.2115999999999998</v>
      </c>
      <c r="T204">
        <v>1.6814</v>
      </c>
      <c r="U204">
        <v>0</v>
      </c>
      <c r="V204">
        <v>0</v>
      </c>
      <c r="W204">
        <v>19.063600000000001</v>
      </c>
      <c r="X204" t="s">
        <v>288</v>
      </c>
      <c r="Y204">
        <v>2.7543000000000002</v>
      </c>
      <c r="Z204" t="s">
        <v>262</v>
      </c>
      <c r="AA204">
        <v>2.7229999999999999</v>
      </c>
      <c r="AB204" t="s">
        <v>400</v>
      </c>
      <c r="AC204">
        <v>1.4178999999999999</v>
      </c>
      <c r="AD204">
        <v>7.8754999999999997</v>
      </c>
      <c r="AE204">
        <v>193.15029999999999</v>
      </c>
      <c r="AF204">
        <v>14</v>
      </c>
      <c r="AG204">
        <v>0</v>
      </c>
      <c r="AH204">
        <v>20</v>
      </c>
      <c r="AI204">
        <v>167</v>
      </c>
      <c r="AJ204" t="s">
        <v>381</v>
      </c>
      <c r="AL204" t="e">
        <f t="shared" ref="AL204:AL267" si="202">IF(AND(#REF!&lt;&gt;#REF!,#REF!&lt;&gt;#REF!),"Bold","")</f>
        <v>#REF!</v>
      </c>
    </row>
    <row r="205" spans="1:38">
      <c r="A205" t="s">
        <v>869</v>
      </c>
      <c r="B205" s="1">
        <v>0.64236111111111105</v>
      </c>
      <c r="C205" t="s">
        <v>224</v>
      </c>
      <c r="D205" t="s">
        <v>826</v>
      </c>
      <c r="F205">
        <v>10903</v>
      </c>
      <c r="G205" t="s">
        <v>284</v>
      </c>
      <c r="H205" t="s">
        <v>231</v>
      </c>
      <c r="I205" t="s">
        <v>5</v>
      </c>
      <c r="J205" t="s">
        <v>331</v>
      </c>
      <c r="K205" t="s">
        <v>827</v>
      </c>
      <c r="L205">
        <v>5</v>
      </c>
      <c r="M205">
        <v>43.155099999999997</v>
      </c>
      <c r="N205">
        <v>32.011699999999998</v>
      </c>
      <c r="O205">
        <v>32.922699999999999</v>
      </c>
      <c r="P205">
        <v>9.3377999999999997</v>
      </c>
      <c r="Q205">
        <v>5.0670000000000002</v>
      </c>
      <c r="R205">
        <v>3.8948</v>
      </c>
      <c r="S205">
        <v>3.0506000000000002</v>
      </c>
      <c r="T205">
        <v>1.978</v>
      </c>
      <c r="U205">
        <v>1.5972</v>
      </c>
      <c r="V205">
        <v>1.19</v>
      </c>
      <c r="W205">
        <v>11.1793</v>
      </c>
      <c r="X205" t="s">
        <v>299</v>
      </c>
      <c r="Y205">
        <v>2.0968</v>
      </c>
      <c r="Z205" t="s">
        <v>314</v>
      </c>
      <c r="AA205">
        <v>1.9835</v>
      </c>
      <c r="AB205" t="s">
        <v>870</v>
      </c>
      <c r="AC205">
        <v>2.2618</v>
      </c>
      <c r="AD205">
        <v>7.8567999999999998</v>
      </c>
      <c r="AE205">
        <v>159.58320000000001</v>
      </c>
      <c r="AF205">
        <v>20</v>
      </c>
      <c r="AG205">
        <v>111</v>
      </c>
      <c r="AH205">
        <v>20</v>
      </c>
      <c r="AI205">
        <v>20</v>
      </c>
      <c r="AJ205" t="s">
        <v>381</v>
      </c>
      <c r="AL205" t="e">
        <f t="shared" ref="AL205:AL268" si="203">IF(AND(#REF!&lt;&gt;#REF!,#REF!&lt;&gt;#REF!),"Bold","")</f>
        <v>#REF!</v>
      </c>
    </row>
    <row r="206" spans="1:38">
      <c r="A206" t="s">
        <v>304</v>
      </c>
      <c r="B206" s="1">
        <v>0.52430555555555558</v>
      </c>
      <c r="C206" t="s">
        <v>224</v>
      </c>
      <c r="D206" t="s">
        <v>283</v>
      </c>
      <c r="F206">
        <v>7632</v>
      </c>
      <c r="G206" t="s">
        <v>284</v>
      </c>
      <c r="H206" t="s">
        <v>231</v>
      </c>
      <c r="I206" t="s">
        <v>232</v>
      </c>
      <c r="J206" t="s">
        <v>285</v>
      </c>
      <c r="K206" t="s">
        <v>286</v>
      </c>
      <c r="L206">
        <v>5</v>
      </c>
      <c r="M206">
        <v>60.79</v>
      </c>
      <c r="N206">
        <v>59.831899999999997</v>
      </c>
      <c r="O206">
        <v>28.9026</v>
      </c>
      <c r="P206">
        <v>8.7661999999999995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17.380700000000001</v>
      </c>
      <c r="X206" t="s">
        <v>305</v>
      </c>
      <c r="Y206">
        <v>0.46800000000000003</v>
      </c>
      <c r="Z206" t="s">
        <v>306</v>
      </c>
      <c r="AA206">
        <v>0.90749999999999997</v>
      </c>
      <c r="AB206" t="s">
        <v>307</v>
      </c>
      <c r="AC206">
        <v>2.4685999999999999</v>
      </c>
      <c r="AD206">
        <v>7.4999000000000002</v>
      </c>
      <c r="AE206">
        <v>207.38570000000001</v>
      </c>
      <c r="AF206">
        <v>12</v>
      </c>
      <c r="AG206">
        <v>0</v>
      </c>
      <c r="AH206">
        <v>20</v>
      </c>
      <c r="AI206">
        <v>23</v>
      </c>
      <c r="AJ206" t="s">
        <v>381</v>
      </c>
      <c r="AL206" t="e">
        <f t="shared" ref="AL206:AL269" si="204">IF(AND(#REF!&lt;&gt;#REF!,#REF!&lt;&gt;#REF!),"Bold","")</f>
        <v>#REF!</v>
      </c>
    </row>
    <row r="207" spans="1:38">
      <c r="A207" t="s">
        <v>741</v>
      </c>
      <c r="B207" s="1">
        <v>0.60763888888888895</v>
      </c>
      <c r="C207" t="s">
        <v>212</v>
      </c>
      <c r="D207" t="s">
        <v>708</v>
      </c>
      <c r="F207">
        <v>5451</v>
      </c>
      <c r="G207" t="s">
        <v>230</v>
      </c>
      <c r="H207" t="s">
        <v>231</v>
      </c>
      <c r="I207" t="s">
        <v>5</v>
      </c>
      <c r="J207" t="s">
        <v>331</v>
      </c>
      <c r="K207" t="s">
        <v>709</v>
      </c>
      <c r="L207">
        <v>6</v>
      </c>
      <c r="M207">
        <v>51.354199999999999</v>
      </c>
      <c r="N207">
        <v>31.8691</v>
      </c>
      <c r="O207">
        <v>19.933900000000001</v>
      </c>
      <c r="P207">
        <v>6.5614999999999997</v>
      </c>
      <c r="Q207">
        <v>2.3917000000000002</v>
      </c>
      <c r="R207">
        <v>2.1905000000000001</v>
      </c>
      <c r="S207">
        <v>1.2221</v>
      </c>
      <c r="T207">
        <v>0.49209999999999998</v>
      </c>
      <c r="U207">
        <v>0.88890000000000002</v>
      </c>
      <c r="V207">
        <v>0</v>
      </c>
      <c r="W207">
        <v>14.9293</v>
      </c>
      <c r="X207" t="s">
        <v>273</v>
      </c>
      <c r="Y207">
        <v>0.43780000000000002</v>
      </c>
      <c r="Z207" t="s">
        <v>742</v>
      </c>
      <c r="AA207">
        <v>0.114</v>
      </c>
      <c r="AB207" t="s">
        <v>353</v>
      </c>
      <c r="AC207">
        <v>1.6887000000000001</v>
      </c>
      <c r="AD207">
        <v>7.4943</v>
      </c>
      <c r="AE207">
        <v>142.4631</v>
      </c>
      <c r="AF207">
        <v>20</v>
      </c>
      <c r="AG207">
        <v>83</v>
      </c>
      <c r="AH207">
        <v>20</v>
      </c>
      <c r="AI207">
        <v>19</v>
      </c>
      <c r="AJ207" t="s">
        <v>381</v>
      </c>
      <c r="AL207" t="e">
        <f t="shared" ref="AL207:AL270" si="205">IF(AND(#REF!&lt;&gt;#REF!,#REF!&lt;&gt;#REF!),"Bold","")</f>
        <v>#REF!</v>
      </c>
    </row>
    <row r="208" spans="1:38">
      <c r="A208" t="s">
        <v>416</v>
      </c>
      <c r="B208" s="1">
        <v>0.54513888888888895</v>
      </c>
      <c r="C208" t="s">
        <v>224</v>
      </c>
      <c r="D208" t="s">
        <v>401</v>
      </c>
      <c r="F208">
        <v>10358</v>
      </c>
      <c r="G208" t="s">
        <v>284</v>
      </c>
      <c r="H208" t="s">
        <v>231</v>
      </c>
      <c r="I208" t="s">
        <v>232</v>
      </c>
      <c r="J208" t="s">
        <v>331</v>
      </c>
      <c r="K208" t="s">
        <v>402</v>
      </c>
      <c r="L208">
        <v>6</v>
      </c>
      <c r="M208">
        <v>58.051299999999998</v>
      </c>
      <c r="N208">
        <v>40.557699999999997</v>
      </c>
      <c r="O208">
        <v>23.196400000000001</v>
      </c>
      <c r="P208">
        <v>6.3795999999999999</v>
      </c>
      <c r="Q208">
        <v>5.2469999999999999</v>
      </c>
      <c r="R208">
        <v>6.2591999999999999</v>
      </c>
      <c r="S208">
        <v>2.1840999999999999</v>
      </c>
      <c r="T208">
        <v>1.8492</v>
      </c>
      <c r="U208">
        <v>1.3665</v>
      </c>
      <c r="V208">
        <v>1.1939</v>
      </c>
      <c r="W208">
        <v>19.122900000000001</v>
      </c>
      <c r="X208" t="s">
        <v>417</v>
      </c>
      <c r="Y208">
        <v>0.61319999999999997</v>
      </c>
      <c r="Z208" t="s">
        <v>418</v>
      </c>
      <c r="AA208">
        <v>0.4526</v>
      </c>
      <c r="AB208" t="s">
        <v>419</v>
      </c>
      <c r="AC208">
        <v>0.60529999999999995</v>
      </c>
      <c r="AD208">
        <v>7.3856999999999999</v>
      </c>
      <c r="AE208">
        <v>174.46459999999999</v>
      </c>
      <c r="AF208">
        <v>16</v>
      </c>
      <c r="AG208">
        <v>0</v>
      </c>
      <c r="AH208">
        <v>20</v>
      </c>
      <c r="AI208">
        <v>186</v>
      </c>
      <c r="AJ208" t="s">
        <v>381</v>
      </c>
      <c r="AL208" t="e">
        <f t="shared" ref="AL208:AL271" si="206">IF(AND(#REF!&lt;&gt;#REF!,#REF!&lt;&gt;#REF!),"Bold","")</f>
        <v>#REF!</v>
      </c>
    </row>
    <row r="209" spans="1:38">
      <c r="A209" t="s">
        <v>610</v>
      </c>
      <c r="B209" s="1">
        <v>0.58333333333333337</v>
      </c>
      <c r="C209" t="s">
        <v>212</v>
      </c>
      <c r="D209" t="s">
        <v>283</v>
      </c>
      <c r="F209">
        <v>5724</v>
      </c>
      <c r="G209" t="s">
        <v>230</v>
      </c>
      <c r="H209" t="s">
        <v>231</v>
      </c>
      <c r="I209" t="s">
        <v>5</v>
      </c>
      <c r="J209" t="s">
        <v>331</v>
      </c>
      <c r="K209" t="s">
        <v>582</v>
      </c>
      <c r="L209">
        <v>7</v>
      </c>
      <c r="M209">
        <v>54.0214</v>
      </c>
      <c r="N209">
        <v>38.249499999999998</v>
      </c>
      <c r="O209">
        <v>14.619400000000001</v>
      </c>
      <c r="P209">
        <v>6.306</v>
      </c>
      <c r="Q209">
        <v>4.6669</v>
      </c>
      <c r="R209">
        <v>3.0876000000000001</v>
      </c>
      <c r="S209">
        <v>2.3792</v>
      </c>
      <c r="T209">
        <v>1.6736</v>
      </c>
      <c r="U209">
        <v>1.0636000000000001</v>
      </c>
      <c r="V209">
        <v>0.86519999999999997</v>
      </c>
      <c r="W209">
        <v>15.595700000000001</v>
      </c>
      <c r="X209" t="s">
        <v>611</v>
      </c>
      <c r="Y209">
        <v>0.08</v>
      </c>
      <c r="Z209" t="s">
        <v>612</v>
      </c>
      <c r="AA209">
        <v>0</v>
      </c>
      <c r="AB209" t="s">
        <v>408</v>
      </c>
      <c r="AC209">
        <v>0.95269999999999999</v>
      </c>
      <c r="AD209">
        <v>7.2579000000000002</v>
      </c>
      <c r="AE209">
        <v>150.81870000000001</v>
      </c>
      <c r="AF209">
        <v>20</v>
      </c>
      <c r="AG209">
        <v>88</v>
      </c>
      <c r="AH209">
        <v>20</v>
      </c>
      <c r="AI209">
        <v>183</v>
      </c>
      <c r="AJ209" t="s">
        <v>381</v>
      </c>
      <c r="AL209" t="e">
        <f t="shared" ref="AL209:AL272" si="207">IF(AND(#REF!&lt;&gt;#REF!,#REF!&lt;&gt;#REF!),"Bold","")</f>
        <v>#REF!</v>
      </c>
    </row>
    <row r="210" spans="1:38">
      <c r="A210" t="s">
        <v>644</v>
      </c>
      <c r="B210" s="1">
        <v>0.59375</v>
      </c>
      <c r="C210" t="s">
        <v>224</v>
      </c>
      <c r="D210" t="s">
        <v>401</v>
      </c>
      <c r="F210">
        <v>6542</v>
      </c>
      <c r="G210" t="s">
        <v>284</v>
      </c>
      <c r="H210" t="s">
        <v>231</v>
      </c>
      <c r="I210" t="s">
        <v>5</v>
      </c>
      <c r="J210" t="s">
        <v>285</v>
      </c>
      <c r="K210" t="s">
        <v>632</v>
      </c>
      <c r="L210">
        <v>8</v>
      </c>
      <c r="M210">
        <v>92.534999999999997</v>
      </c>
      <c r="N210">
        <v>32.005400000000002</v>
      </c>
      <c r="O210">
        <v>26.277100000000001</v>
      </c>
      <c r="P210">
        <v>5.8833000000000002</v>
      </c>
      <c r="Q210">
        <v>5.9333999999999998</v>
      </c>
      <c r="R210">
        <v>3.9426999999999999</v>
      </c>
      <c r="S210">
        <v>0</v>
      </c>
      <c r="T210">
        <v>0</v>
      </c>
      <c r="U210">
        <v>0</v>
      </c>
      <c r="V210">
        <v>0</v>
      </c>
      <c r="W210">
        <v>9.8864000000000001</v>
      </c>
      <c r="X210" t="s">
        <v>317</v>
      </c>
      <c r="Y210">
        <v>1.8292999999999999</v>
      </c>
      <c r="Z210" t="s">
        <v>645</v>
      </c>
      <c r="AA210">
        <v>0.52969999999999995</v>
      </c>
      <c r="AB210" t="s">
        <v>475</v>
      </c>
      <c r="AC210">
        <v>2.7387000000000001</v>
      </c>
      <c r="AD210">
        <v>6.9832000000000001</v>
      </c>
      <c r="AE210">
        <v>196.8501</v>
      </c>
      <c r="AF210">
        <v>7</v>
      </c>
      <c r="AG210">
        <v>98</v>
      </c>
      <c r="AH210">
        <v>20</v>
      </c>
      <c r="AI210">
        <v>177</v>
      </c>
      <c r="AJ210" t="s">
        <v>381</v>
      </c>
      <c r="AL210" t="e">
        <f t="shared" ref="AL210:AL273" si="208">IF(AND(#REF!&lt;&gt;#REF!,#REF!&lt;&gt;#REF!),"Bold","")</f>
        <v>#REF!</v>
      </c>
    </row>
    <row r="211" spans="1:38">
      <c r="A211" t="s">
        <v>414</v>
      </c>
      <c r="B211" s="1">
        <v>0.54513888888888895</v>
      </c>
      <c r="C211" t="s">
        <v>224</v>
      </c>
      <c r="D211" t="s">
        <v>401</v>
      </c>
      <c r="F211">
        <v>10358</v>
      </c>
      <c r="G211" t="s">
        <v>284</v>
      </c>
      <c r="H211" t="s">
        <v>231</v>
      </c>
      <c r="I211" t="s">
        <v>232</v>
      </c>
      <c r="J211" t="s">
        <v>331</v>
      </c>
      <c r="K211" t="s">
        <v>402</v>
      </c>
      <c r="L211">
        <v>6</v>
      </c>
      <c r="M211">
        <v>54.768000000000001</v>
      </c>
      <c r="N211">
        <v>45.1858</v>
      </c>
      <c r="O211">
        <v>29.121300000000002</v>
      </c>
      <c r="P211">
        <v>7.4240000000000004</v>
      </c>
      <c r="Q211">
        <v>8.5488999999999997</v>
      </c>
      <c r="R211">
        <v>6.1059999999999999</v>
      </c>
      <c r="S211">
        <v>2.8698000000000001</v>
      </c>
      <c r="T211">
        <v>2.9401999999999999</v>
      </c>
      <c r="U211">
        <v>2.5217999999999998</v>
      </c>
      <c r="V211">
        <v>1.6708000000000001</v>
      </c>
      <c r="W211">
        <v>15.6286</v>
      </c>
      <c r="X211" t="s">
        <v>295</v>
      </c>
      <c r="Y211">
        <v>0.86280000000000001</v>
      </c>
      <c r="Z211" t="s">
        <v>296</v>
      </c>
      <c r="AA211">
        <v>1.9804999999999999</v>
      </c>
      <c r="AB211" t="s">
        <v>415</v>
      </c>
      <c r="AC211">
        <v>0.11119999999999999</v>
      </c>
      <c r="AD211">
        <v>6.9749999999999996</v>
      </c>
      <c r="AE211">
        <v>186.71459999999999</v>
      </c>
      <c r="AF211">
        <v>5</v>
      </c>
      <c r="AG211">
        <v>0</v>
      </c>
      <c r="AH211">
        <v>20</v>
      </c>
      <c r="AI211">
        <v>14</v>
      </c>
      <c r="AJ211" t="s">
        <v>381</v>
      </c>
      <c r="AL211" t="e">
        <f t="shared" ref="AL211:AL274" si="209">IF(AND(#REF!&lt;&gt;#REF!,#REF!&lt;&gt;#REF!),"Bold","")</f>
        <v>#REF!</v>
      </c>
    </row>
    <row r="212" spans="1:38">
      <c r="A212" t="s">
        <v>585</v>
      </c>
      <c r="B212" s="1">
        <v>0.58333333333333337</v>
      </c>
      <c r="C212" t="s">
        <v>212</v>
      </c>
      <c r="D212" t="s">
        <v>283</v>
      </c>
      <c r="F212">
        <v>5724</v>
      </c>
      <c r="G212" t="s">
        <v>230</v>
      </c>
      <c r="H212" t="s">
        <v>231</v>
      </c>
      <c r="I212" t="s">
        <v>5</v>
      </c>
      <c r="J212" t="s">
        <v>331</v>
      </c>
      <c r="K212" t="s">
        <v>582</v>
      </c>
      <c r="L212">
        <v>5</v>
      </c>
      <c r="M212">
        <v>90.0839</v>
      </c>
      <c r="N212">
        <v>40.990200000000002</v>
      </c>
      <c r="O212">
        <v>20.369199999999999</v>
      </c>
      <c r="P212">
        <v>5.0242000000000004</v>
      </c>
      <c r="Q212">
        <v>3.3645999999999998</v>
      </c>
      <c r="R212">
        <v>3.6469</v>
      </c>
      <c r="S212">
        <v>1.1734</v>
      </c>
      <c r="T212">
        <v>2.3860000000000001</v>
      </c>
      <c r="U212">
        <v>1.1741999999999999</v>
      </c>
      <c r="V212">
        <v>0.95879999999999999</v>
      </c>
      <c r="W212">
        <v>16.381399999999999</v>
      </c>
      <c r="X212" t="s">
        <v>236</v>
      </c>
      <c r="Y212">
        <v>4.1939000000000002</v>
      </c>
      <c r="Z212" t="s">
        <v>237</v>
      </c>
      <c r="AA212">
        <v>3.5464000000000002</v>
      </c>
      <c r="AB212" t="s">
        <v>586</v>
      </c>
      <c r="AC212">
        <v>1.4409000000000001</v>
      </c>
      <c r="AD212">
        <v>6.8554000000000004</v>
      </c>
      <c r="AE212">
        <v>201.58940000000001</v>
      </c>
      <c r="AF212">
        <v>1.88</v>
      </c>
      <c r="AG212">
        <v>87</v>
      </c>
      <c r="AH212">
        <v>20</v>
      </c>
      <c r="AI212">
        <v>45</v>
      </c>
      <c r="AJ212" t="s">
        <v>381</v>
      </c>
      <c r="AL212" t="e">
        <f t="shared" ref="AL212:AL275" si="210">IF(AND(#REF!&lt;&gt;#REF!,#REF!&lt;&gt;#REF!),"Bold","")</f>
        <v>#REF!</v>
      </c>
    </row>
    <row r="213" spans="1:38">
      <c r="A213" t="s">
        <v>613</v>
      </c>
      <c r="B213" s="1">
        <v>0.58333333333333337</v>
      </c>
      <c r="C213" t="s">
        <v>212</v>
      </c>
      <c r="D213" t="s">
        <v>283</v>
      </c>
      <c r="F213">
        <v>5724</v>
      </c>
      <c r="G213" t="s">
        <v>230</v>
      </c>
      <c r="H213" t="s">
        <v>231</v>
      </c>
      <c r="I213" t="s">
        <v>5</v>
      </c>
      <c r="J213" t="s">
        <v>331</v>
      </c>
      <c r="K213" t="s">
        <v>582</v>
      </c>
      <c r="L213">
        <v>8</v>
      </c>
      <c r="M213">
        <v>43.897500000000001</v>
      </c>
      <c r="N213">
        <v>49.244500000000002</v>
      </c>
      <c r="O213">
        <v>16.005400000000002</v>
      </c>
      <c r="P213">
        <v>4.7866</v>
      </c>
      <c r="Q213">
        <v>2.4308999999999998</v>
      </c>
      <c r="R213">
        <v>2.1871</v>
      </c>
      <c r="S213">
        <v>1.7943</v>
      </c>
      <c r="T213">
        <v>0.99039999999999995</v>
      </c>
      <c r="U213">
        <v>1.2867999999999999</v>
      </c>
      <c r="V213">
        <v>0.96430000000000005</v>
      </c>
      <c r="W213">
        <v>9.2964000000000002</v>
      </c>
      <c r="X213" t="s">
        <v>253</v>
      </c>
      <c r="Y213">
        <v>0.1216</v>
      </c>
      <c r="Z213" t="s">
        <v>614</v>
      </c>
      <c r="AA213">
        <v>0.28649999999999998</v>
      </c>
      <c r="AB213" t="s">
        <v>615</v>
      </c>
      <c r="AC213">
        <v>1.8152999999999999</v>
      </c>
      <c r="AD213">
        <v>6.7685000000000004</v>
      </c>
      <c r="AE213">
        <v>141.87629999999999</v>
      </c>
      <c r="AF213">
        <v>16</v>
      </c>
      <c r="AG213">
        <v>86</v>
      </c>
      <c r="AH213">
        <v>20</v>
      </c>
      <c r="AI213">
        <v>16</v>
      </c>
      <c r="AJ213" t="s">
        <v>381</v>
      </c>
      <c r="AL213" t="e">
        <f t="shared" ref="AL213:AL276" si="211">IF(AND(#REF!&lt;&gt;#REF!,#REF!&lt;&gt;#REF!),"Bold","")</f>
        <v>#REF!</v>
      </c>
    </row>
    <row r="214" spans="1:38">
      <c r="A214" t="s">
        <v>660</v>
      </c>
      <c r="B214" s="1">
        <v>0.59375</v>
      </c>
      <c r="C214" t="s">
        <v>224</v>
      </c>
      <c r="D214" t="s">
        <v>401</v>
      </c>
      <c r="F214">
        <v>6542</v>
      </c>
      <c r="G214" t="s">
        <v>284</v>
      </c>
      <c r="H214" t="s">
        <v>231</v>
      </c>
      <c r="I214" t="s">
        <v>5</v>
      </c>
      <c r="J214" t="s">
        <v>285</v>
      </c>
      <c r="K214" t="s">
        <v>632</v>
      </c>
      <c r="L214">
        <v>6</v>
      </c>
      <c r="M214">
        <v>56.9681</v>
      </c>
      <c r="N214">
        <v>43.601999999999997</v>
      </c>
      <c r="O214">
        <v>17.7072</v>
      </c>
      <c r="P214">
        <v>4.5998000000000001</v>
      </c>
      <c r="Q214">
        <v>2.6956000000000002</v>
      </c>
      <c r="R214">
        <v>3.1183999999999998</v>
      </c>
      <c r="S214">
        <v>0</v>
      </c>
      <c r="T214">
        <v>0</v>
      </c>
      <c r="U214">
        <v>0</v>
      </c>
      <c r="V214">
        <v>0</v>
      </c>
      <c r="W214">
        <v>11.76</v>
      </c>
      <c r="X214" t="s">
        <v>661</v>
      </c>
      <c r="Y214">
        <v>2.8199999999999999E-2</v>
      </c>
      <c r="Z214" t="s">
        <v>662</v>
      </c>
      <c r="AA214">
        <v>0.33329999999999999</v>
      </c>
      <c r="AB214" t="s">
        <v>663</v>
      </c>
      <c r="AC214">
        <v>2.8875999999999999</v>
      </c>
      <c r="AD214">
        <v>6.5</v>
      </c>
      <c r="AE214">
        <v>156.25649999999999</v>
      </c>
      <c r="AF214">
        <v>25</v>
      </c>
      <c r="AG214">
        <v>88</v>
      </c>
      <c r="AH214">
        <v>20</v>
      </c>
      <c r="AI214">
        <v>14</v>
      </c>
      <c r="AJ214" t="s">
        <v>381</v>
      </c>
      <c r="AL214" t="e">
        <f t="shared" ref="AL214:AL277" si="212">IF(AND(#REF!&lt;&gt;#REF!,#REF!&lt;&gt;#REF!),"Bold","")</f>
        <v>#REF!</v>
      </c>
    </row>
    <row r="215" spans="1:38">
      <c r="A215" t="s">
        <v>731</v>
      </c>
      <c r="B215" s="1">
        <v>0.60763888888888895</v>
      </c>
      <c r="C215" t="s">
        <v>212</v>
      </c>
      <c r="D215" t="s">
        <v>708</v>
      </c>
      <c r="F215">
        <v>5451</v>
      </c>
      <c r="G215" t="s">
        <v>230</v>
      </c>
      <c r="H215" t="s">
        <v>231</v>
      </c>
      <c r="I215" t="s">
        <v>5</v>
      </c>
      <c r="J215" t="s">
        <v>331</v>
      </c>
      <c r="K215" t="s">
        <v>709</v>
      </c>
      <c r="L215">
        <v>9</v>
      </c>
      <c r="M215">
        <v>59.651200000000003</v>
      </c>
      <c r="N215">
        <v>50.515500000000003</v>
      </c>
      <c r="O215">
        <v>18.238299999999999</v>
      </c>
      <c r="P215">
        <v>6.2969999999999997</v>
      </c>
      <c r="Q215">
        <v>3.3969999999999998</v>
      </c>
      <c r="R215">
        <v>3.0356000000000001</v>
      </c>
      <c r="S215">
        <v>1.98</v>
      </c>
      <c r="T215">
        <v>1.0720000000000001</v>
      </c>
      <c r="U215">
        <v>0.86729999999999996</v>
      </c>
      <c r="V215">
        <v>0</v>
      </c>
      <c r="W215">
        <v>9.1507000000000005</v>
      </c>
      <c r="X215" t="s">
        <v>269</v>
      </c>
      <c r="Y215">
        <v>0.27529999999999999</v>
      </c>
      <c r="Z215" t="s">
        <v>732</v>
      </c>
      <c r="AA215">
        <v>5.67E-2</v>
      </c>
      <c r="AB215" t="s">
        <v>733</v>
      </c>
      <c r="AC215">
        <v>1.3838999999999999</v>
      </c>
      <c r="AD215">
        <v>6.5</v>
      </c>
      <c r="AE215">
        <v>163.5334</v>
      </c>
      <c r="AF215">
        <v>14</v>
      </c>
      <c r="AG215">
        <v>85</v>
      </c>
      <c r="AH215">
        <v>20</v>
      </c>
      <c r="AI215">
        <v>47</v>
      </c>
      <c r="AJ215" t="s">
        <v>381</v>
      </c>
      <c r="AL215" t="e">
        <f t="shared" ref="AL215:AL278" si="213">IF(AND(#REF!&lt;&gt;#REF!,#REF!&lt;&gt;#REF!),"Bold","")</f>
        <v>#REF!</v>
      </c>
    </row>
    <row r="216" spans="1:38">
      <c r="A216" t="s">
        <v>664</v>
      </c>
      <c r="B216" s="1">
        <v>0.59375</v>
      </c>
      <c r="C216" t="s">
        <v>224</v>
      </c>
      <c r="D216" t="s">
        <v>401</v>
      </c>
      <c r="F216">
        <v>6542</v>
      </c>
      <c r="G216" t="s">
        <v>284</v>
      </c>
      <c r="H216" t="s">
        <v>231</v>
      </c>
      <c r="I216" t="s">
        <v>5</v>
      </c>
      <c r="J216" t="s">
        <v>285</v>
      </c>
      <c r="K216" t="s">
        <v>632</v>
      </c>
      <c r="L216">
        <v>9</v>
      </c>
      <c r="M216">
        <v>52.223100000000002</v>
      </c>
      <c r="N216">
        <v>44.861800000000002</v>
      </c>
      <c r="O216">
        <v>22.296800000000001</v>
      </c>
      <c r="P216">
        <v>7.3769</v>
      </c>
      <c r="Q216">
        <v>4.3867000000000003</v>
      </c>
      <c r="R216">
        <v>3.2244000000000002</v>
      </c>
      <c r="S216">
        <v>2.5004</v>
      </c>
      <c r="T216">
        <v>1.3053999999999999</v>
      </c>
      <c r="U216">
        <v>0.60899999999999999</v>
      </c>
      <c r="V216">
        <v>0</v>
      </c>
      <c r="W216">
        <v>6.4132999999999996</v>
      </c>
      <c r="X216" t="s">
        <v>665</v>
      </c>
      <c r="Y216">
        <v>1.4376</v>
      </c>
      <c r="Z216" t="s">
        <v>254</v>
      </c>
      <c r="AA216">
        <v>0.25019999999999998</v>
      </c>
      <c r="AB216" t="s">
        <v>459</v>
      </c>
      <c r="AC216">
        <v>1.1558999999999999</v>
      </c>
      <c r="AD216">
        <v>6</v>
      </c>
      <c r="AE216">
        <v>155.2176</v>
      </c>
      <c r="AF216">
        <v>20</v>
      </c>
      <c r="AG216">
        <v>83</v>
      </c>
      <c r="AH216">
        <v>20</v>
      </c>
      <c r="AI216">
        <v>19</v>
      </c>
      <c r="AJ216" t="s">
        <v>381</v>
      </c>
      <c r="AL216" t="e">
        <f t="shared" ref="AL216:AL279" si="214">IF(AND(#REF!&lt;&gt;#REF!,#REF!&lt;&gt;#REF!),"Bold","")</f>
        <v>#REF!</v>
      </c>
    </row>
    <row r="217" spans="1:38">
      <c r="A217" t="s">
        <v>348</v>
      </c>
      <c r="B217" s="1">
        <v>0.52777777777777779</v>
      </c>
      <c r="C217" t="s">
        <v>146</v>
      </c>
      <c r="D217" t="s">
        <v>229</v>
      </c>
      <c r="E217" t="s">
        <v>330</v>
      </c>
      <c r="F217">
        <v>5198</v>
      </c>
      <c r="G217" t="s">
        <v>230</v>
      </c>
      <c r="H217" t="s">
        <v>231</v>
      </c>
      <c r="I217" t="s">
        <v>232</v>
      </c>
      <c r="J217" t="s">
        <v>331</v>
      </c>
      <c r="K217" t="s">
        <v>332</v>
      </c>
      <c r="L217">
        <v>5</v>
      </c>
      <c r="M217">
        <v>53.5779</v>
      </c>
      <c r="N217">
        <v>30.096900000000002</v>
      </c>
      <c r="O217">
        <v>22.545100000000001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18.528600000000001</v>
      </c>
      <c r="X217" t="s">
        <v>349</v>
      </c>
      <c r="Y217">
        <v>3.1478000000000002</v>
      </c>
      <c r="Z217" t="s">
        <v>350</v>
      </c>
      <c r="AA217">
        <v>2.2730000000000001</v>
      </c>
      <c r="AB217" t="s">
        <v>255</v>
      </c>
      <c r="AC217">
        <v>1.8095000000000001</v>
      </c>
      <c r="AD217">
        <v>5.9993999999999996</v>
      </c>
      <c r="AE217">
        <v>159.66980000000001</v>
      </c>
      <c r="AF217">
        <v>8</v>
      </c>
      <c r="AG217">
        <v>121</v>
      </c>
      <c r="AH217">
        <v>20</v>
      </c>
      <c r="AI217">
        <v>7</v>
      </c>
      <c r="AJ217" t="s">
        <v>381</v>
      </c>
      <c r="AL217" t="e">
        <f t="shared" ref="AL217:AL280" si="215">IF(AND(#REF!&lt;&gt;#REF!,#REF!&lt;&gt;#REF!),"Bold","")</f>
        <v>#REF!</v>
      </c>
    </row>
    <row r="218" spans="1:38">
      <c r="A218" t="s">
        <v>666</v>
      </c>
      <c r="B218" s="1">
        <v>0.59375</v>
      </c>
      <c r="C218" t="s">
        <v>224</v>
      </c>
      <c r="D218" t="s">
        <v>401</v>
      </c>
      <c r="F218">
        <v>6542</v>
      </c>
      <c r="G218" t="s">
        <v>284</v>
      </c>
      <c r="H218" t="s">
        <v>231</v>
      </c>
      <c r="I218" t="s">
        <v>5</v>
      </c>
      <c r="J218" t="s">
        <v>285</v>
      </c>
      <c r="K218" t="s">
        <v>632</v>
      </c>
      <c r="L218">
        <v>8</v>
      </c>
      <c r="M218">
        <v>46.139600000000002</v>
      </c>
      <c r="N218">
        <v>39.474200000000003</v>
      </c>
      <c r="O218">
        <v>19.3644</v>
      </c>
      <c r="P218">
        <v>6.6942000000000004</v>
      </c>
      <c r="Q218">
        <v>4.4707999999999997</v>
      </c>
      <c r="R218">
        <v>3.1555</v>
      </c>
      <c r="S218">
        <v>2.5901999999999998</v>
      </c>
      <c r="T218">
        <v>1.9766999999999999</v>
      </c>
      <c r="U218">
        <v>1.6777</v>
      </c>
      <c r="V218">
        <v>1.9623999999999999</v>
      </c>
      <c r="W218">
        <v>16.1707</v>
      </c>
      <c r="X218" t="s">
        <v>667</v>
      </c>
      <c r="Y218">
        <v>2.1793999999999998</v>
      </c>
      <c r="Z218" t="s">
        <v>668</v>
      </c>
      <c r="AA218">
        <v>0.32679999999999998</v>
      </c>
      <c r="AB218" t="s">
        <v>255</v>
      </c>
      <c r="AC218">
        <v>2.1642000000000001</v>
      </c>
      <c r="AD218">
        <v>5.6283000000000003</v>
      </c>
      <c r="AE218">
        <v>153.97489999999999</v>
      </c>
      <c r="AF218">
        <v>12</v>
      </c>
      <c r="AG218">
        <v>102</v>
      </c>
      <c r="AH218">
        <v>20</v>
      </c>
      <c r="AI218">
        <v>280</v>
      </c>
      <c r="AJ218" t="s">
        <v>381</v>
      </c>
      <c r="AL218" t="e">
        <f t="shared" ref="AL218:AL281" si="216">IF(AND(#REF!&lt;&gt;#REF!,#REF!&lt;&gt;#REF!),"Bold","")</f>
        <v>#REF!</v>
      </c>
    </row>
    <row r="219" spans="1:38">
      <c r="A219" t="s">
        <v>803</v>
      </c>
      <c r="B219" s="1">
        <v>0.63194444444444442</v>
      </c>
      <c r="C219" t="s">
        <v>212</v>
      </c>
      <c r="D219" t="s">
        <v>229</v>
      </c>
      <c r="F219">
        <v>6542</v>
      </c>
      <c r="G219" t="s">
        <v>230</v>
      </c>
      <c r="H219" t="s">
        <v>231</v>
      </c>
      <c r="I219" t="s">
        <v>232</v>
      </c>
      <c r="J219" t="s">
        <v>331</v>
      </c>
      <c r="K219" t="s">
        <v>793</v>
      </c>
      <c r="L219">
        <v>5</v>
      </c>
      <c r="M219">
        <v>44.640999999999998</v>
      </c>
      <c r="N219">
        <v>45.044699999999999</v>
      </c>
      <c r="O219">
        <v>21.9373</v>
      </c>
      <c r="P219">
        <v>3.7511999999999999</v>
      </c>
      <c r="Q219">
        <v>3.0838999999999999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5.7142999999999997</v>
      </c>
      <c r="X219" t="s">
        <v>617</v>
      </c>
      <c r="Y219">
        <v>0.58330000000000004</v>
      </c>
      <c r="Z219" t="s">
        <v>804</v>
      </c>
      <c r="AA219">
        <v>1.0282</v>
      </c>
      <c r="AB219" t="s">
        <v>315</v>
      </c>
      <c r="AC219">
        <v>1.9244000000000001</v>
      </c>
      <c r="AD219">
        <v>5.6</v>
      </c>
      <c r="AE219">
        <v>142.4511</v>
      </c>
      <c r="AF219">
        <v>20</v>
      </c>
      <c r="AG219">
        <v>0</v>
      </c>
      <c r="AH219">
        <v>20</v>
      </c>
      <c r="AI219">
        <v>18</v>
      </c>
      <c r="AJ219" t="s">
        <v>381</v>
      </c>
      <c r="AL219" t="e">
        <f t="shared" ref="AL219:AL282" si="217">IF(AND(#REF!&lt;&gt;#REF!,#REF!&lt;&gt;#REF!),"Bold","")</f>
        <v>#REF!</v>
      </c>
    </row>
    <row r="220" spans="1:38">
      <c r="A220" t="s">
        <v>503</v>
      </c>
      <c r="B220" s="1">
        <v>0.55902777777777779</v>
      </c>
      <c r="C220" t="s">
        <v>212</v>
      </c>
      <c r="D220" t="s">
        <v>283</v>
      </c>
      <c r="F220">
        <v>5996</v>
      </c>
      <c r="G220" t="s">
        <v>230</v>
      </c>
      <c r="H220" t="s">
        <v>231</v>
      </c>
      <c r="I220" t="s">
        <v>232</v>
      </c>
      <c r="J220" t="s">
        <v>285</v>
      </c>
      <c r="K220" t="s">
        <v>483</v>
      </c>
      <c r="L220">
        <v>6</v>
      </c>
      <c r="M220">
        <v>53.001899999999999</v>
      </c>
      <c r="N220">
        <v>39.331200000000003</v>
      </c>
      <c r="O220">
        <v>14.6579</v>
      </c>
      <c r="P220">
        <v>7.6822999999999997</v>
      </c>
      <c r="Q220">
        <v>3.5472999999999999</v>
      </c>
      <c r="R220">
        <v>3.2065000000000001</v>
      </c>
      <c r="S220">
        <v>2.8100999999999998</v>
      </c>
      <c r="T220">
        <v>0</v>
      </c>
      <c r="U220">
        <v>0</v>
      </c>
      <c r="V220">
        <v>0</v>
      </c>
      <c r="W220">
        <v>18.9679</v>
      </c>
      <c r="X220" t="s">
        <v>273</v>
      </c>
      <c r="Y220">
        <v>0.43780000000000002</v>
      </c>
      <c r="Z220" t="s">
        <v>504</v>
      </c>
      <c r="AA220">
        <v>1.141</v>
      </c>
      <c r="AB220" t="s">
        <v>505</v>
      </c>
      <c r="AC220">
        <v>1.5839000000000001</v>
      </c>
      <c r="AD220">
        <v>5.4713000000000003</v>
      </c>
      <c r="AE220">
        <v>155.85579999999999</v>
      </c>
      <c r="AF220">
        <v>16</v>
      </c>
      <c r="AG220">
        <v>0</v>
      </c>
      <c r="AH220">
        <v>20</v>
      </c>
      <c r="AI220">
        <v>7</v>
      </c>
      <c r="AJ220" t="s">
        <v>381</v>
      </c>
      <c r="AL220" t="e">
        <f t="shared" ref="AL220:AL283" si="218">IF(AND(#REF!&lt;&gt;#REF!,#REF!&lt;&gt;#REF!),"Bold","")</f>
        <v>#REF!</v>
      </c>
    </row>
    <row r="221" spans="1:38">
      <c r="A221" t="s">
        <v>919</v>
      </c>
      <c r="B221" s="1">
        <v>0.66319444444444442</v>
      </c>
      <c r="C221" t="s">
        <v>213</v>
      </c>
      <c r="D221" t="s">
        <v>812</v>
      </c>
      <c r="E221" t="s">
        <v>330</v>
      </c>
      <c r="F221">
        <v>5198</v>
      </c>
      <c r="G221" t="s">
        <v>375</v>
      </c>
      <c r="H221" t="s">
        <v>231</v>
      </c>
      <c r="I221" t="s">
        <v>232</v>
      </c>
      <c r="J221" t="s">
        <v>912</v>
      </c>
      <c r="K221" t="s">
        <v>913</v>
      </c>
      <c r="L221">
        <v>3</v>
      </c>
      <c r="M221">
        <v>72.125</v>
      </c>
      <c r="N221">
        <v>34.270600000000002</v>
      </c>
      <c r="O221">
        <v>16.535699999999999</v>
      </c>
      <c r="P221">
        <v>8.9191000000000003</v>
      </c>
      <c r="Q221">
        <v>3.7637</v>
      </c>
      <c r="R221">
        <v>5.4</v>
      </c>
      <c r="S221">
        <v>3.2025000000000001</v>
      </c>
      <c r="T221">
        <v>1.6948000000000001</v>
      </c>
      <c r="U221">
        <v>1.0295000000000001</v>
      </c>
      <c r="V221">
        <v>0</v>
      </c>
      <c r="W221">
        <v>0</v>
      </c>
      <c r="X221" t="s">
        <v>920</v>
      </c>
      <c r="Y221">
        <v>0.54900000000000004</v>
      </c>
      <c r="Z221" t="s">
        <v>356</v>
      </c>
      <c r="AA221">
        <v>0.6331</v>
      </c>
      <c r="AB221" t="s">
        <v>921</v>
      </c>
      <c r="AC221">
        <v>2.4495</v>
      </c>
      <c r="AD221">
        <v>5.1554000000000002</v>
      </c>
      <c r="AE221">
        <v>157.08090000000001</v>
      </c>
      <c r="AF221">
        <v>0.83</v>
      </c>
      <c r="AG221">
        <v>0</v>
      </c>
      <c r="AH221">
        <v>20</v>
      </c>
      <c r="AI221">
        <v>103</v>
      </c>
      <c r="AJ221" t="s">
        <v>381</v>
      </c>
      <c r="AL221" t="e">
        <f t="shared" ref="AL221:AL284" si="219">IF(AND(#REF!&lt;&gt;#REF!,#REF!&lt;&gt;#REF!),"Bold","")</f>
        <v>#REF!</v>
      </c>
    </row>
    <row r="222" spans="1:38">
      <c r="A222" t="s">
        <v>256</v>
      </c>
      <c r="B222" s="1">
        <v>0.51388888888888895</v>
      </c>
      <c r="C222" t="s">
        <v>212</v>
      </c>
      <c r="D222" t="s">
        <v>229</v>
      </c>
      <c r="F222">
        <v>5996</v>
      </c>
      <c r="G222" t="s">
        <v>230</v>
      </c>
      <c r="H222" t="s">
        <v>231</v>
      </c>
      <c r="I222" t="s">
        <v>232</v>
      </c>
      <c r="J222" t="s">
        <v>233</v>
      </c>
      <c r="K222" t="s">
        <v>234</v>
      </c>
      <c r="L222">
        <v>4</v>
      </c>
      <c r="M222">
        <v>44.616700000000002</v>
      </c>
      <c r="N222">
        <v>44.811999999999998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257</v>
      </c>
      <c r="Y222">
        <v>0.26479999999999998</v>
      </c>
      <c r="Z222" t="s">
        <v>258</v>
      </c>
      <c r="AA222">
        <v>1.837</v>
      </c>
      <c r="AB222" t="s">
        <v>259</v>
      </c>
      <c r="AC222">
        <v>1.6285000000000001</v>
      </c>
      <c r="AD222">
        <v>5.0999999999999996</v>
      </c>
      <c r="AE222">
        <v>138.56200000000001</v>
      </c>
      <c r="AF222">
        <v>33</v>
      </c>
      <c r="AG222">
        <v>0</v>
      </c>
      <c r="AH222">
        <v>20</v>
      </c>
      <c r="AI222">
        <v>82</v>
      </c>
      <c r="AJ222" t="s">
        <v>381</v>
      </c>
      <c r="AL222" t="e">
        <f t="shared" ref="AL222:AL285" si="220">IF(AND(#REF!&lt;&gt;#REF!,#REF!&lt;&gt;#REF!),"Bold","")</f>
        <v>#REF!</v>
      </c>
    </row>
    <row r="223" spans="1:38">
      <c r="A223" t="s">
        <v>397</v>
      </c>
      <c r="B223" s="1">
        <v>0.54166666666666663</v>
      </c>
      <c r="C223" t="s">
        <v>213</v>
      </c>
      <c r="D223" t="s">
        <v>374</v>
      </c>
      <c r="E223" t="s">
        <v>330</v>
      </c>
      <c r="F223">
        <v>6498</v>
      </c>
      <c r="G223" t="s">
        <v>375</v>
      </c>
      <c r="H223" t="s">
        <v>231</v>
      </c>
      <c r="I223" t="s">
        <v>5</v>
      </c>
      <c r="J223" t="s">
        <v>331</v>
      </c>
      <c r="K223" t="s">
        <v>376</v>
      </c>
      <c r="L223">
        <v>5</v>
      </c>
      <c r="M223">
        <v>48.655200000000001</v>
      </c>
      <c r="N223">
        <v>31.861499999999999</v>
      </c>
      <c r="O223">
        <v>17.200399999999998</v>
      </c>
      <c r="P223">
        <v>4.2675000000000001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20.9114</v>
      </c>
      <c r="X223" t="s">
        <v>398</v>
      </c>
      <c r="Y223">
        <v>3.9847999999999999</v>
      </c>
      <c r="Z223" t="s">
        <v>399</v>
      </c>
      <c r="AA223">
        <v>4.0312000000000001</v>
      </c>
      <c r="AB223" t="s">
        <v>400</v>
      </c>
      <c r="AC223">
        <v>2.3531</v>
      </c>
      <c r="AD223">
        <v>5.0999999999999996</v>
      </c>
      <c r="AE223">
        <v>150.6</v>
      </c>
      <c r="AF223">
        <v>1.5</v>
      </c>
      <c r="AG223">
        <v>105</v>
      </c>
      <c r="AH223">
        <v>10</v>
      </c>
      <c r="AI223">
        <v>12</v>
      </c>
      <c r="AJ223" t="s">
        <v>624</v>
      </c>
      <c r="AL223" t="e">
        <f t="shared" ref="AL223:AL286" si="221">IF(AND(#REF!&lt;&gt;#REF!,#REF!&lt;&gt;#REF!),"Bold","")</f>
        <v>#REF!</v>
      </c>
    </row>
    <row r="224" spans="1:38">
      <c r="A224" t="s">
        <v>941</v>
      </c>
      <c r="B224" s="1">
        <v>0.66666666666666663</v>
      </c>
      <c r="C224" t="s">
        <v>224</v>
      </c>
      <c r="D224" t="s">
        <v>708</v>
      </c>
      <c r="F224">
        <v>10903</v>
      </c>
      <c r="G224" t="s">
        <v>284</v>
      </c>
      <c r="H224" t="s">
        <v>231</v>
      </c>
      <c r="I224" t="s">
        <v>232</v>
      </c>
      <c r="J224" t="s">
        <v>285</v>
      </c>
      <c r="K224" t="s">
        <v>932</v>
      </c>
      <c r="L224">
        <v>5</v>
      </c>
      <c r="M224">
        <v>33.543100000000003</v>
      </c>
      <c r="N224">
        <v>29.5715</v>
      </c>
      <c r="O224">
        <v>23.063700000000001</v>
      </c>
      <c r="P224">
        <v>5.6014999999999997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328</v>
      </c>
      <c r="Y224">
        <v>1.173</v>
      </c>
      <c r="Z224" t="s">
        <v>942</v>
      </c>
      <c r="AA224">
        <v>0</v>
      </c>
      <c r="AB224" t="s">
        <v>267</v>
      </c>
      <c r="AC224">
        <v>1.0522</v>
      </c>
      <c r="AD224">
        <v>5.0999999999999996</v>
      </c>
      <c r="AE224">
        <v>111.76649999999999</v>
      </c>
      <c r="AF224">
        <v>200</v>
      </c>
      <c r="AG224">
        <v>0</v>
      </c>
      <c r="AH224">
        <v>10</v>
      </c>
      <c r="AI224">
        <v>25</v>
      </c>
      <c r="AJ224" t="s">
        <v>624</v>
      </c>
      <c r="AL224" t="e">
        <f t="shared" ref="AL224:AL287" si="222">IF(AND(#REF!&lt;&gt;#REF!,#REF!&lt;&gt;#REF!),"Bold","")</f>
        <v>#REF!</v>
      </c>
    </row>
    <row r="225" spans="1:38">
      <c r="A225" t="s">
        <v>799</v>
      </c>
      <c r="B225" s="1">
        <v>0.63194444444444442</v>
      </c>
      <c r="C225" t="s">
        <v>212</v>
      </c>
      <c r="D225" t="s">
        <v>229</v>
      </c>
      <c r="F225">
        <v>6542</v>
      </c>
      <c r="G225" t="s">
        <v>230</v>
      </c>
      <c r="H225" t="s">
        <v>231</v>
      </c>
      <c r="I225" t="s">
        <v>232</v>
      </c>
      <c r="J225" t="s">
        <v>331</v>
      </c>
      <c r="K225" t="s">
        <v>793</v>
      </c>
      <c r="L225">
        <v>7</v>
      </c>
      <c r="M225">
        <v>59.6569</v>
      </c>
      <c r="N225">
        <v>37.869100000000003</v>
      </c>
      <c r="O225">
        <v>12.289199999999999</v>
      </c>
      <c r="P225">
        <v>5.6551999999999998</v>
      </c>
      <c r="Q225">
        <v>2.6034000000000002</v>
      </c>
      <c r="R225">
        <v>2.4963000000000002</v>
      </c>
      <c r="S225">
        <v>2.8815</v>
      </c>
      <c r="T225">
        <v>0</v>
      </c>
      <c r="U225">
        <v>0</v>
      </c>
      <c r="V225">
        <v>0</v>
      </c>
      <c r="W225">
        <v>18.531400000000001</v>
      </c>
      <c r="X225" t="s">
        <v>496</v>
      </c>
      <c r="Y225">
        <v>2.2073</v>
      </c>
      <c r="Z225" t="s">
        <v>423</v>
      </c>
      <c r="AA225">
        <v>0.41399999999999998</v>
      </c>
      <c r="AB225" t="s">
        <v>800</v>
      </c>
      <c r="AC225">
        <v>3.9392999999999998</v>
      </c>
      <c r="AD225">
        <v>5.0476999999999999</v>
      </c>
      <c r="AE225">
        <v>157.20009999999999</v>
      </c>
      <c r="AF225">
        <v>10</v>
      </c>
      <c r="AG225">
        <v>0</v>
      </c>
      <c r="AH225">
        <v>10</v>
      </c>
      <c r="AI225">
        <v>57</v>
      </c>
      <c r="AJ225" t="s">
        <v>624</v>
      </c>
      <c r="AL225" t="e">
        <f t="shared" ref="AL225:AL288" si="223">IF(AND(#REF!&lt;&gt;#REF!,#REF!&lt;&gt;#REF!),"Bold","")</f>
        <v>#REF!</v>
      </c>
    </row>
    <row r="226" spans="1:38">
      <c r="A226" t="s">
        <v>248</v>
      </c>
      <c r="B226" s="1">
        <v>0.51388888888888895</v>
      </c>
      <c r="C226" t="s">
        <v>212</v>
      </c>
      <c r="D226" t="s">
        <v>229</v>
      </c>
      <c r="F226">
        <v>5996</v>
      </c>
      <c r="G226" t="s">
        <v>230</v>
      </c>
      <c r="H226" t="s">
        <v>231</v>
      </c>
      <c r="I226" t="s">
        <v>232</v>
      </c>
      <c r="J226" t="s">
        <v>233</v>
      </c>
      <c r="K226" t="s">
        <v>234</v>
      </c>
      <c r="L226">
        <v>4</v>
      </c>
      <c r="M226">
        <v>56.392400000000002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249</v>
      </c>
      <c r="Y226">
        <v>1.8075000000000001</v>
      </c>
      <c r="Z226" t="s">
        <v>250</v>
      </c>
      <c r="AA226">
        <v>0.51490000000000002</v>
      </c>
      <c r="AB226" t="s">
        <v>251</v>
      </c>
      <c r="AC226">
        <v>1.0085</v>
      </c>
      <c r="AD226">
        <v>5</v>
      </c>
      <c r="AE226">
        <v>150.49610000000001</v>
      </c>
      <c r="AF226">
        <v>10</v>
      </c>
      <c r="AG226">
        <v>0</v>
      </c>
      <c r="AH226">
        <v>10</v>
      </c>
      <c r="AI226">
        <v>163</v>
      </c>
      <c r="AJ226" t="s">
        <v>624</v>
      </c>
      <c r="AL226" t="e">
        <f t="shared" ref="AL226:AL289" si="224">IF(AND(#REF!&lt;&gt;#REF!,#REF!&lt;&gt;#REF!),"Bold","")</f>
        <v>#REF!</v>
      </c>
    </row>
    <row r="227" spans="1:38">
      <c r="A227" t="s">
        <v>268</v>
      </c>
      <c r="B227" s="1">
        <v>0.51388888888888895</v>
      </c>
      <c r="C227" t="s">
        <v>212</v>
      </c>
      <c r="D227" t="s">
        <v>229</v>
      </c>
      <c r="F227">
        <v>5996</v>
      </c>
      <c r="G227" t="s">
        <v>230</v>
      </c>
      <c r="H227" t="s">
        <v>231</v>
      </c>
      <c r="I227" t="s">
        <v>232</v>
      </c>
      <c r="J227" t="s">
        <v>233</v>
      </c>
      <c r="K227" t="s">
        <v>234</v>
      </c>
      <c r="L227">
        <v>4</v>
      </c>
      <c r="M227">
        <v>29.305399999999999</v>
      </c>
      <c r="N227">
        <v>25.3002</v>
      </c>
      <c r="O227">
        <v>24.773399999999999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5.7142999999999997</v>
      </c>
      <c r="X227" t="s">
        <v>269</v>
      </c>
      <c r="Y227">
        <v>0.35289999999999999</v>
      </c>
      <c r="Z227" t="s">
        <v>270</v>
      </c>
      <c r="AA227">
        <v>0.1249</v>
      </c>
      <c r="AB227" t="s">
        <v>271</v>
      </c>
      <c r="AC227">
        <v>1.2403</v>
      </c>
      <c r="AD227">
        <v>5</v>
      </c>
      <c r="AE227">
        <v>109.8724</v>
      </c>
      <c r="AF227">
        <v>66</v>
      </c>
      <c r="AG227">
        <v>0</v>
      </c>
      <c r="AH227">
        <v>10</v>
      </c>
      <c r="AI227">
        <v>229</v>
      </c>
      <c r="AJ227" t="s">
        <v>624</v>
      </c>
      <c r="AL227" t="e">
        <f t="shared" ref="AL227:AL290" si="225">IF(AND(#REF!&lt;&gt;#REF!,#REF!&lt;&gt;#REF!),"Bold","")</f>
        <v>#REF!</v>
      </c>
    </row>
    <row r="228" spans="1:38">
      <c r="A228" t="s">
        <v>510</v>
      </c>
      <c r="B228" s="1">
        <v>0.55902777777777779</v>
      </c>
      <c r="C228" t="s">
        <v>212</v>
      </c>
      <c r="D228" t="s">
        <v>283</v>
      </c>
      <c r="F228">
        <v>5996</v>
      </c>
      <c r="G228" t="s">
        <v>230</v>
      </c>
      <c r="H228" t="s">
        <v>231</v>
      </c>
      <c r="I228" t="s">
        <v>232</v>
      </c>
      <c r="J228" t="s">
        <v>285</v>
      </c>
      <c r="K228" t="s">
        <v>483</v>
      </c>
      <c r="L228">
        <v>7</v>
      </c>
      <c r="M228">
        <v>49.762</v>
      </c>
      <c r="N228">
        <v>21.348800000000001</v>
      </c>
      <c r="O228">
        <v>6.6501999999999999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4.5242000000000004</v>
      </c>
      <c r="X228" t="s">
        <v>511</v>
      </c>
      <c r="Y228">
        <v>0.24299999999999999</v>
      </c>
      <c r="Z228" t="s">
        <v>512</v>
      </c>
      <c r="AA228">
        <v>1.3727</v>
      </c>
      <c r="AB228" t="s">
        <v>408</v>
      </c>
      <c r="AC228">
        <v>0.95269999999999999</v>
      </c>
      <c r="AD228">
        <v>4.9000000000000004</v>
      </c>
      <c r="AE228">
        <v>103.4354</v>
      </c>
      <c r="AF228">
        <v>50</v>
      </c>
      <c r="AG228">
        <v>0</v>
      </c>
      <c r="AH228">
        <v>10</v>
      </c>
      <c r="AI228">
        <v>35</v>
      </c>
      <c r="AJ228" t="s">
        <v>624</v>
      </c>
      <c r="AL228" t="e">
        <f t="shared" ref="AL228:AL291" si="226">IF(AND(#REF!&lt;&gt;#REF!,#REF!&lt;&gt;#REF!),"Bold","")</f>
        <v>#REF!</v>
      </c>
    </row>
    <row r="229" spans="1:38">
      <c r="A229" t="s">
        <v>679</v>
      </c>
      <c r="B229" s="1">
        <v>0.59375</v>
      </c>
      <c r="C229" t="s">
        <v>224</v>
      </c>
      <c r="D229" t="s">
        <v>401</v>
      </c>
      <c r="F229">
        <v>6542</v>
      </c>
      <c r="G229" t="s">
        <v>284</v>
      </c>
      <c r="H229" t="s">
        <v>231</v>
      </c>
      <c r="I229" t="s">
        <v>5</v>
      </c>
      <c r="J229" t="s">
        <v>285</v>
      </c>
      <c r="K229" t="s">
        <v>632</v>
      </c>
      <c r="L229">
        <v>8</v>
      </c>
      <c r="M229">
        <v>37.122</v>
      </c>
      <c r="N229">
        <v>23.725000000000001</v>
      </c>
      <c r="O229">
        <v>11.863300000000001</v>
      </c>
      <c r="P229">
        <v>4.6906999999999996</v>
      </c>
      <c r="Q229">
        <v>3.4495</v>
      </c>
      <c r="R229">
        <v>2.6052</v>
      </c>
      <c r="S229">
        <v>1.8664000000000001</v>
      </c>
      <c r="T229">
        <v>0</v>
      </c>
      <c r="U229">
        <v>0</v>
      </c>
      <c r="V229">
        <v>0</v>
      </c>
      <c r="W229">
        <v>5.2679</v>
      </c>
      <c r="X229" t="s">
        <v>313</v>
      </c>
      <c r="Y229">
        <v>2.0825999999999998</v>
      </c>
      <c r="Z229" t="s">
        <v>680</v>
      </c>
      <c r="AA229">
        <v>0</v>
      </c>
      <c r="AB229" t="s">
        <v>255</v>
      </c>
      <c r="AC229">
        <v>2.1642000000000001</v>
      </c>
      <c r="AD229">
        <v>4.8</v>
      </c>
      <c r="AE229">
        <v>102.54089999999999</v>
      </c>
      <c r="AF229">
        <v>20</v>
      </c>
      <c r="AG229">
        <v>82</v>
      </c>
      <c r="AH229">
        <v>10</v>
      </c>
      <c r="AI229">
        <v>225</v>
      </c>
      <c r="AJ229" t="s">
        <v>624</v>
      </c>
      <c r="AL229" t="e">
        <f t="shared" ref="AL229:AL292" si="227">IF(AND(#REF!&lt;&gt;#REF!,#REF!&lt;&gt;#REF!),"Bold","")</f>
        <v>#REF!</v>
      </c>
    </row>
    <row r="230" spans="1:38">
      <c r="A230" t="s">
        <v>591</v>
      </c>
      <c r="B230" s="1">
        <v>0.58333333333333337</v>
      </c>
      <c r="C230" t="s">
        <v>212</v>
      </c>
      <c r="D230" t="s">
        <v>283</v>
      </c>
      <c r="F230">
        <v>5724</v>
      </c>
      <c r="G230" t="s">
        <v>230</v>
      </c>
      <c r="H230" t="s">
        <v>231</v>
      </c>
      <c r="I230" t="s">
        <v>5</v>
      </c>
      <c r="J230" t="s">
        <v>331</v>
      </c>
      <c r="K230" t="s">
        <v>582</v>
      </c>
      <c r="L230">
        <v>4</v>
      </c>
      <c r="M230">
        <v>73.837599999999995</v>
      </c>
      <c r="N230">
        <v>35.519199999999998</v>
      </c>
      <c r="O230">
        <v>28.0608</v>
      </c>
      <c r="P230">
        <v>9.7271000000000001</v>
      </c>
      <c r="Q230">
        <v>5.2576999999999998</v>
      </c>
      <c r="R230">
        <v>5.3647</v>
      </c>
      <c r="S230">
        <v>2.6602000000000001</v>
      </c>
      <c r="T230">
        <v>2.234</v>
      </c>
      <c r="U230">
        <v>1.5467</v>
      </c>
      <c r="V230">
        <v>1.4924999999999999</v>
      </c>
      <c r="W230">
        <v>19.878599999999999</v>
      </c>
      <c r="X230" t="s">
        <v>496</v>
      </c>
      <c r="Y230">
        <v>1.6116999999999999</v>
      </c>
      <c r="Z230" t="s">
        <v>592</v>
      </c>
      <c r="AA230">
        <v>0</v>
      </c>
      <c r="AB230" t="s">
        <v>593</v>
      </c>
      <c r="AC230">
        <v>1.0680000000000001</v>
      </c>
      <c r="AD230">
        <v>4.7926000000000002</v>
      </c>
      <c r="AE230">
        <v>193.0515</v>
      </c>
      <c r="AF230">
        <v>10</v>
      </c>
      <c r="AG230">
        <v>95</v>
      </c>
      <c r="AH230">
        <v>10</v>
      </c>
      <c r="AI230">
        <v>174</v>
      </c>
      <c r="AJ230" t="s">
        <v>624</v>
      </c>
      <c r="AL230" t="e">
        <f t="shared" ref="AL230:AL293" si="228">IF(AND(#REF!&lt;&gt;#REF!,#REF!&lt;&gt;#REF!),"Bold","")</f>
        <v>#REF!</v>
      </c>
    </row>
    <row r="231" spans="1:38">
      <c r="A231" t="s">
        <v>914</v>
      </c>
      <c r="B231" s="1">
        <v>0.66319444444444442</v>
      </c>
      <c r="C231" t="s">
        <v>213</v>
      </c>
      <c r="D231" t="s">
        <v>812</v>
      </c>
      <c r="E231" t="s">
        <v>330</v>
      </c>
      <c r="F231">
        <v>5198</v>
      </c>
      <c r="G231" t="s">
        <v>375</v>
      </c>
      <c r="H231" t="s">
        <v>231</v>
      </c>
      <c r="I231" t="s">
        <v>232</v>
      </c>
      <c r="J231" t="s">
        <v>912</v>
      </c>
      <c r="K231" t="s">
        <v>913</v>
      </c>
      <c r="L231">
        <v>3</v>
      </c>
      <c r="M231">
        <v>50.11</v>
      </c>
      <c r="N231">
        <v>63.72</v>
      </c>
      <c r="O231">
        <v>22.595400000000001</v>
      </c>
      <c r="P231">
        <v>7.9941000000000004</v>
      </c>
      <c r="Q231">
        <v>5.0251000000000001</v>
      </c>
      <c r="R231">
        <v>5.8818000000000001</v>
      </c>
      <c r="S231">
        <v>3.3925999999999998</v>
      </c>
      <c r="T231">
        <v>2.3028</v>
      </c>
      <c r="U231">
        <v>1.7737000000000001</v>
      </c>
      <c r="V231">
        <v>1.6122000000000001</v>
      </c>
      <c r="W231">
        <v>16.962900000000001</v>
      </c>
      <c r="X231" t="s">
        <v>523</v>
      </c>
      <c r="Y231">
        <v>2.6937000000000002</v>
      </c>
      <c r="Z231" t="s">
        <v>524</v>
      </c>
      <c r="AA231">
        <v>3.3401999999999998</v>
      </c>
      <c r="AB231" t="s">
        <v>915</v>
      </c>
      <c r="AC231">
        <v>0.76319999999999999</v>
      </c>
      <c r="AD231">
        <v>4.7332000000000001</v>
      </c>
      <c r="AE231" s="23">
        <v>192.9007</v>
      </c>
      <c r="AF231">
        <v>1.88</v>
      </c>
      <c r="AG231">
        <v>0</v>
      </c>
      <c r="AH231">
        <v>10</v>
      </c>
      <c r="AI231">
        <v>10</v>
      </c>
      <c r="AJ231" t="s">
        <v>624</v>
      </c>
      <c r="AL231" t="e">
        <f t="shared" ref="AL231:AL294" si="229">IF(AND(#REF!&lt;&gt;#REF!,#REF!&lt;&gt;#REF!),"Bold","")</f>
        <v>#REF!</v>
      </c>
    </row>
    <row r="232" spans="1:38">
      <c r="A232" t="s">
        <v>801</v>
      </c>
      <c r="B232" s="1">
        <v>0.63194444444444442</v>
      </c>
      <c r="C232" t="s">
        <v>212</v>
      </c>
      <c r="D232" t="s">
        <v>229</v>
      </c>
      <c r="F232">
        <v>6542</v>
      </c>
      <c r="G232" t="s">
        <v>230</v>
      </c>
      <c r="H232" t="s">
        <v>231</v>
      </c>
      <c r="I232" t="s">
        <v>232</v>
      </c>
      <c r="J232" t="s">
        <v>331</v>
      </c>
      <c r="K232" t="s">
        <v>793</v>
      </c>
      <c r="L232">
        <v>5</v>
      </c>
      <c r="M232">
        <v>59.220999999999997</v>
      </c>
      <c r="N232">
        <v>30.885100000000001</v>
      </c>
      <c r="O232">
        <v>22.431999999999999</v>
      </c>
      <c r="P232">
        <v>7.8910999999999998</v>
      </c>
      <c r="Q232">
        <v>3.0116000000000001</v>
      </c>
      <c r="R232">
        <v>2.0794000000000001</v>
      </c>
      <c r="S232">
        <v>1.84</v>
      </c>
      <c r="T232">
        <v>0</v>
      </c>
      <c r="U232">
        <v>0</v>
      </c>
      <c r="V232">
        <v>0</v>
      </c>
      <c r="W232">
        <v>15.211399999999999</v>
      </c>
      <c r="X232" t="s">
        <v>241</v>
      </c>
      <c r="Y232">
        <v>1.0004</v>
      </c>
      <c r="Z232" t="s">
        <v>262</v>
      </c>
      <c r="AA232">
        <v>2.2663000000000002</v>
      </c>
      <c r="AB232" t="s">
        <v>802</v>
      </c>
      <c r="AC232">
        <v>2.6888999999999998</v>
      </c>
      <c r="AD232">
        <v>4.6712999999999996</v>
      </c>
      <c r="AE232">
        <v>156.96950000000001</v>
      </c>
      <c r="AF232">
        <v>5.5</v>
      </c>
      <c r="AG232">
        <v>0</v>
      </c>
      <c r="AH232">
        <v>10</v>
      </c>
      <c r="AI232">
        <v>237</v>
      </c>
      <c r="AJ232" t="s">
        <v>624</v>
      </c>
      <c r="AL232" t="e">
        <f t="shared" ref="AL232:AL295" si="230">IF(AND(#REF!&lt;&gt;#REF!,#REF!&lt;&gt;#REF!),"Bold","")</f>
        <v>#REF!</v>
      </c>
    </row>
    <row r="233" spans="1:38">
      <c r="A233" t="s">
        <v>629</v>
      </c>
      <c r="B233" s="1">
        <v>0.59027777777777779</v>
      </c>
      <c r="C233" t="s">
        <v>213</v>
      </c>
      <c r="D233" t="s">
        <v>229</v>
      </c>
      <c r="E233" t="s">
        <v>330</v>
      </c>
      <c r="F233">
        <v>7473</v>
      </c>
      <c r="G233" t="s">
        <v>375</v>
      </c>
      <c r="H233" t="s">
        <v>231</v>
      </c>
      <c r="I233" t="s">
        <v>5</v>
      </c>
      <c r="J233" t="s">
        <v>331</v>
      </c>
      <c r="K233" t="s">
        <v>622</v>
      </c>
      <c r="L233">
        <v>7</v>
      </c>
      <c r="M233">
        <v>64.739999999999995</v>
      </c>
      <c r="N233">
        <v>46.660800000000002</v>
      </c>
      <c r="O233">
        <v>20.6812</v>
      </c>
      <c r="P233">
        <v>4.6810999999999998</v>
      </c>
      <c r="Q233">
        <v>6.1478000000000002</v>
      </c>
      <c r="R233">
        <v>2.9533999999999998</v>
      </c>
      <c r="S233">
        <v>2.9407999999999999</v>
      </c>
      <c r="T233">
        <v>1.6503000000000001</v>
      </c>
      <c r="U233">
        <v>1.4844999999999999</v>
      </c>
      <c r="V233">
        <v>2.0531999999999999</v>
      </c>
      <c r="W233">
        <v>9.4491999999999994</v>
      </c>
      <c r="X233" t="s">
        <v>630</v>
      </c>
      <c r="Y233">
        <v>1.1423000000000001</v>
      </c>
      <c r="Z233" t="s">
        <v>631</v>
      </c>
      <c r="AA233">
        <v>0.2286</v>
      </c>
      <c r="AB233" t="s">
        <v>293</v>
      </c>
      <c r="AC233">
        <v>1.5246999999999999</v>
      </c>
      <c r="AD233">
        <v>4.6637000000000004</v>
      </c>
      <c r="AE233">
        <v>171.00149999999999</v>
      </c>
      <c r="AF233">
        <v>16</v>
      </c>
      <c r="AG233">
        <v>117</v>
      </c>
      <c r="AH233">
        <v>10</v>
      </c>
      <c r="AI233">
        <v>15</v>
      </c>
      <c r="AJ233" t="s">
        <v>533</v>
      </c>
      <c r="AL233" t="e">
        <f t="shared" ref="AL233:AL296" si="231">IF(AND(#REF!&lt;&gt;#REF!,#REF!&lt;&gt;#REF!),"Bold","")</f>
        <v>#REF!</v>
      </c>
    </row>
    <row r="234" spans="1:38">
      <c r="A234" t="s">
        <v>308</v>
      </c>
      <c r="B234" s="1">
        <v>0.52430555555555558</v>
      </c>
      <c r="C234" t="s">
        <v>224</v>
      </c>
      <c r="D234" t="s">
        <v>283</v>
      </c>
      <c r="F234">
        <v>7632</v>
      </c>
      <c r="G234" t="s">
        <v>284</v>
      </c>
      <c r="H234" t="s">
        <v>231</v>
      </c>
      <c r="I234" t="s">
        <v>232</v>
      </c>
      <c r="J234" t="s">
        <v>285</v>
      </c>
      <c r="K234" t="s">
        <v>286</v>
      </c>
      <c r="L234">
        <v>5</v>
      </c>
      <c r="M234">
        <v>44.724800000000002</v>
      </c>
      <c r="N234">
        <v>45.231699999999996</v>
      </c>
      <c r="O234">
        <v>27.006</v>
      </c>
      <c r="P234">
        <v>6.1108000000000002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17.4786</v>
      </c>
      <c r="X234" t="s">
        <v>309</v>
      </c>
      <c r="Y234">
        <v>2.1488</v>
      </c>
      <c r="Z234" t="s">
        <v>310</v>
      </c>
      <c r="AA234">
        <v>0.14280000000000001</v>
      </c>
      <c r="AB234" t="s">
        <v>311</v>
      </c>
      <c r="AC234">
        <v>0.70830000000000004</v>
      </c>
      <c r="AD234">
        <v>4.5</v>
      </c>
      <c r="AE234">
        <v>164.07980000000001</v>
      </c>
      <c r="AF234">
        <v>20</v>
      </c>
      <c r="AG234">
        <v>0</v>
      </c>
      <c r="AH234">
        <v>10</v>
      </c>
      <c r="AI234">
        <v>14</v>
      </c>
      <c r="AJ234" t="s">
        <v>533</v>
      </c>
      <c r="AL234" t="e">
        <f t="shared" ref="AL234:AL297" si="232">IF(AND(#REF!&lt;&gt;#REF!,#REF!&lt;&gt;#REF!),"Bold","")</f>
        <v>#REF!</v>
      </c>
    </row>
    <row r="235" spans="1:38">
      <c r="A235" t="s">
        <v>736</v>
      </c>
      <c r="B235" s="1">
        <v>0.60763888888888895</v>
      </c>
      <c r="C235" t="s">
        <v>212</v>
      </c>
      <c r="D235" t="s">
        <v>708</v>
      </c>
      <c r="F235">
        <v>5451</v>
      </c>
      <c r="G235" t="s">
        <v>230</v>
      </c>
      <c r="H235" t="s">
        <v>231</v>
      </c>
      <c r="I235" t="s">
        <v>5</v>
      </c>
      <c r="J235" t="s">
        <v>331</v>
      </c>
      <c r="K235" t="s">
        <v>709</v>
      </c>
      <c r="L235">
        <v>5</v>
      </c>
      <c r="M235">
        <v>40.700499999999998</v>
      </c>
      <c r="N235">
        <v>44.055199999999999</v>
      </c>
      <c r="O235">
        <v>24.058900000000001</v>
      </c>
      <c r="P235">
        <v>10.3498</v>
      </c>
      <c r="Q235">
        <v>5.3451000000000004</v>
      </c>
      <c r="R235">
        <v>4.1775000000000002</v>
      </c>
      <c r="S235">
        <v>2.9687999999999999</v>
      </c>
      <c r="T235">
        <v>1.7992999999999999</v>
      </c>
      <c r="U235">
        <v>0.82909999999999995</v>
      </c>
      <c r="V235">
        <v>1.0207999999999999</v>
      </c>
      <c r="W235">
        <v>16.573599999999999</v>
      </c>
      <c r="X235" t="s">
        <v>363</v>
      </c>
      <c r="Y235">
        <v>2.1343000000000001</v>
      </c>
      <c r="Z235" t="s">
        <v>737</v>
      </c>
      <c r="AA235">
        <v>0.40689999999999998</v>
      </c>
      <c r="AB235" t="s">
        <v>293</v>
      </c>
      <c r="AC235">
        <v>2.0028999999999999</v>
      </c>
      <c r="AD235">
        <v>4.5</v>
      </c>
      <c r="AE235">
        <v>160.92250000000001</v>
      </c>
      <c r="AF235">
        <v>20</v>
      </c>
      <c r="AG235">
        <v>80</v>
      </c>
      <c r="AH235">
        <v>10</v>
      </c>
      <c r="AI235">
        <v>19</v>
      </c>
      <c r="AJ235" t="s">
        <v>533</v>
      </c>
      <c r="AL235" t="e">
        <f t="shared" ref="AL235:AL298" si="233">IF(AND(#REF!&lt;&gt;#REF!,#REF!&lt;&gt;#REF!),"Bold","")</f>
        <v>#REF!</v>
      </c>
    </row>
    <row r="236" spans="1:38">
      <c r="A236" t="s">
        <v>746</v>
      </c>
      <c r="B236" s="1">
        <v>0.60763888888888895</v>
      </c>
      <c r="C236" t="s">
        <v>212</v>
      </c>
      <c r="D236" t="s">
        <v>708</v>
      </c>
      <c r="F236">
        <v>5451</v>
      </c>
      <c r="G236" t="s">
        <v>230</v>
      </c>
      <c r="H236" t="s">
        <v>231</v>
      </c>
      <c r="I236" t="s">
        <v>5</v>
      </c>
      <c r="J236" t="s">
        <v>331</v>
      </c>
      <c r="K236" t="s">
        <v>709</v>
      </c>
      <c r="L236">
        <v>6</v>
      </c>
      <c r="M236">
        <v>34.1676</v>
      </c>
      <c r="N236">
        <v>32.819800000000001</v>
      </c>
      <c r="O236">
        <v>18.202200000000001</v>
      </c>
      <c r="P236">
        <v>7.8193000000000001</v>
      </c>
      <c r="Q236">
        <v>4.1943999999999999</v>
      </c>
      <c r="R236">
        <v>1.9878</v>
      </c>
      <c r="S236">
        <v>1.387</v>
      </c>
      <c r="T236">
        <v>1.141</v>
      </c>
      <c r="U236">
        <v>0.68899999999999995</v>
      </c>
      <c r="V236">
        <v>0</v>
      </c>
      <c r="W236">
        <v>5.7142999999999997</v>
      </c>
      <c r="X236" t="s">
        <v>261</v>
      </c>
      <c r="Y236">
        <v>0.53710000000000002</v>
      </c>
      <c r="Z236" t="s">
        <v>270</v>
      </c>
      <c r="AA236">
        <v>0.1249</v>
      </c>
      <c r="AB236" t="s">
        <v>326</v>
      </c>
      <c r="AC236">
        <v>1.9452</v>
      </c>
      <c r="AD236">
        <v>4.5</v>
      </c>
      <c r="AE236">
        <v>116.1722</v>
      </c>
      <c r="AF236">
        <v>50</v>
      </c>
      <c r="AG236">
        <v>80</v>
      </c>
      <c r="AH236">
        <v>10</v>
      </c>
      <c r="AI236">
        <v>22</v>
      </c>
      <c r="AJ236" t="s">
        <v>533</v>
      </c>
      <c r="AL236" t="e">
        <f t="shared" ref="AL236:AL299" si="234">IF(AND(#REF!&lt;&gt;#REF!,#REF!&lt;&gt;#REF!),"Bold","")</f>
        <v>#REF!</v>
      </c>
    </row>
    <row r="237" spans="1:38">
      <c r="A237" t="s">
        <v>892</v>
      </c>
      <c r="B237" s="1">
        <v>0.64930555555555558</v>
      </c>
      <c r="C237" t="s">
        <v>146</v>
      </c>
      <c r="D237" t="s">
        <v>552</v>
      </c>
      <c r="E237" t="s">
        <v>428</v>
      </c>
      <c r="F237">
        <v>9747</v>
      </c>
      <c r="G237" t="s">
        <v>230</v>
      </c>
      <c r="H237" t="s">
        <v>231</v>
      </c>
      <c r="I237" t="s">
        <v>5</v>
      </c>
      <c r="J237" t="s">
        <v>331</v>
      </c>
      <c r="K237" t="s">
        <v>872</v>
      </c>
      <c r="L237">
        <v>7</v>
      </c>
      <c r="M237">
        <v>59.185400000000001</v>
      </c>
      <c r="N237">
        <v>45.324599999999997</v>
      </c>
      <c r="O237">
        <v>18.8932</v>
      </c>
      <c r="P237">
        <v>10.013500000000001</v>
      </c>
      <c r="Q237">
        <v>1.7071000000000001</v>
      </c>
      <c r="R237">
        <v>2.2057000000000002</v>
      </c>
      <c r="S237">
        <v>0</v>
      </c>
      <c r="T237">
        <v>0</v>
      </c>
      <c r="U237">
        <v>0</v>
      </c>
      <c r="V237">
        <v>0</v>
      </c>
      <c r="W237">
        <v>7.1429</v>
      </c>
      <c r="X237" t="s">
        <v>349</v>
      </c>
      <c r="Y237">
        <v>3.6478000000000002</v>
      </c>
      <c r="Z237" t="s">
        <v>350</v>
      </c>
      <c r="AA237">
        <v>2.2730000000000001</v>
      </c>
      <c r="AB237" t="s">
        <v>307</v>
      </c>
      <c r="AC237">
        <v>1.8634999999999999</v>
      </c>
      <c r="AD237">
        <v>4.1334</v>
      </c>
      <c r="AE237">
        <v>162.97739999999999</v>
      </c>
      <c r="AF237">
        <v>3.5</v>
      </c>
      <c r="AG237">
        <v>127</v>
      </c>
      <c r="AH237">
        <v>10</v>
      </c>
      <c r="AI237">
        <v>19</v>
      </c>
      <c r="AJ237" t="s">
        <v>533</v>
      </c>
      <c r="AL237" t="e">
        <f t="shared" ref="AL237:AL300" si="235">IF(AND(#REF!&lt;&gt;#REF!,#REF!&lt;&gt;#REF!),"Bold","")</f>
        <v>#REF!</v>
      </c>
    </row>
    <row r="238" spans="1:38">
      <c r="A238" t="s">
        <v>244</v>
      </c>
      <c r="B238" s="1">
        <v>0.51388888888888895</v>
      </c>
      <c r="C238" t="s">
        <v>212</v>
      </c>
      <c r="D238" t="s">
        <v>229</v>
      </c>
      <c r="F238">
        <v>5996</v>
      </c>
      <c r="G238" t="s">
        <v>230</v>
      </c>
      <c r="H238" t="s">
        <v>231</v>
      </c>
      <c r="I238" t="s">
        <v>232</v>
      </c>
      <c r="J238" t="s">
        <v>233</v>
      </c>
      <c r="K238" t="s">
        <v>234</v>
      </c>
      <c r="L238">
        <v>4</v>
      </c>
      <c r="M238">
        <v>67.825800000000001</v>
      </c>
      <c r="N238">
        <v>35.742800000000003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245</v>
      </c>
      <c r="Y238">
        <v>1.1133999999999999</v>
      </c>
      <c r="Z238" t="s">
        <v>246</v>
      </c>
      <c r="AA238">
        <v>2.3435999999999999</v>
      </c>
      <c r="AB238" t="s">
        <v>247</v>
      </c>
      <c r="AC238">
        <v>1.9641999999999999</v>
      </c>
      <c r="AD238">
        <v>4</v>
      </c>
      <c r="AE238">
        <v>158.0478</v>
      </c>
      <c r="AF238">
        <v>14</v>
      </c>
      <c r="AG238">
        <v>0</v>
      </c>
      <c r="AH238">
        <v>10</v>
      </c>
      <c r="AI238">
        <v>19</v>
      </c>
      <c r="AJ238" t="s">
        <v>533</v>
      </c>
      <c r="AL238" t="e">
        <f t="shared" ref="AL238:AL301" si="236">IF(AND(#REF!&lt;&gt;#REF!,#REF!&lt;&gt;#REF!),"Bold","")</f>
        <v>#REF!</v>
      </c>
    </row>
    <row r="239" spans="1:38">
      <c r="A239" t="s">
        <v>252</v>
      </c>
      <c r="B239" s="1">
        <v>0.51388888888888895</v>
      </c>
      <c r="C239" t="s">
        <v>212</v>
      </c>
      <c r="D239" t="s">
        <v>229</v>
      </c>
      <c r="F239">
        <v>5996</v>
      </c>
      <c r="G239" t="s">
        <v>230</v>
      </c>
      <c r="H239" t="s">
        <v>231</v>
      </c>
      <c r="I239" t="s">
        <v>232</v>
      </c>
      <c r="J239" t="s">
        <v>233</v>
      </c>
      <c r="K239" t="s">
        <v>234</v>
      </c>
      <c r="L239">
        <v>4</v>
      </c>
      <c r="M239">
        <v>55.066499999999998</v>
      </c>
      <c r="N239">
        <v>43.767800000000001</v>
      </c>
      <c r="O239">
        <v>16.155200000000001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3.125</v>
      </c>
      <c r="X239" t="s">
        <v>253</v>
      </c>
      <c r="Y239">
        <v>0.1216</v>
      </c>
      <c r="Z239" t="s">
        <v>254</v>
      </c>
      <c r="AA239">
        <v>0.25019999999999998</v>
      </c>
      <c r="AB239" t="s">
        <v>255</v>
      </c>
      <c r="AC239">
        <v>1.6859</v>
      </c>
      <c r="AD239">
        <v>4</v>
      </c>
      <c r="AE239">
        <v>146.24619999999999</v>
      </c>
      <c r="AF239">
        <v>50</v>
      </c>
      <c r="AG239">
        <v>0</v>
      </c>
      <c r="AH239">
        <v>10</v>
      </c>
      <c r="AI239">
        <v>31</v>
      </c>
      <c r="AJ239" t="s">
        <v>533</v>
      </c>
      <c r="AL239" t="e">
        <f t="shared" ref="AL239:AL302" si="237">IF(AND(#REF!&lt;&gt;#REF!,#REF!&lt;&gt;#REF!),"Bold","")</f>
        <v>#REF!</v>
      </c>
    </row>
    <row r="240" spans="1:38">
      <c r="A240" t="s">
        <v>506</v>
      </c>
      <c r="B240" s="1">
        <v>0.55902777777777779</v>
      </c>
      <c r="C240" t="s">
        <v>212</v>
      </c>
      <c r="D240" t="s">
        <v>283</v>
      </c>
      <c r="F240">
        <v>5996</v>
      </c>
      <c r="G240" t="s">
        <v>230</v>
      </c>
      <c r="H240" t="s">
        <v>231</v>
      </c>
      <c r="I240" t="s">
        <v>232</v>
      </c>
      <c r="J240" t="s">
        <v>285</v>
      </c>
      <c r="K240" t="s">
        <v>483</v>
      </c>
      <c r="L240">
        <v>7</v>
      </c>
      <c r="M240">
        <v>41.395200000000003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7.1113999999999997</v>
      </c>
      <c r="X240" t="s">
        <v>507</v>
      </c>
      <c r="Y240">
        <v>0.10059999999999999</v>
      </c>
      <c r="Z240" t="s">
        <v>508</v>
      </c>
      <c r="AA240">
        <v>0</v>
      </c>
      <c r="AB240" t="s">
        <v>509</v>
      </c>
      <c r="AC240">
        <v>1.5726</v>
      </c>
      <c r="AD240">
        <v>3.9</v>
      </c>
      <c r="AE240">
        <v>117.0419</v>
      </c>
      <c r="AF240">
        <v>50</v>
      </c>
      <c r="AG240">
        <v>0</v>
      </c>
      <c r="AH240">
        <v>10</v>
      </c>
      <c r="AI240">
        <v>27</v>
      </c>
      <c r="AJ240" t="s">
        <v>533</v>
      </c>
      <c r="AL240" t="e">
        <f t="shared" ref="AL240:AL303" si="238">IF(AND(#REF!&lt;&gt;#REF!,#REF!&lt;&gt;#REF!),"Bold","")</f>
        <v>#REF!</v>
      </c>
    </row>
    <row r="241" spans="1:38">
      <c r="A241" t="s">
        <v>891</v>
      </c>
      <c r="B241" s="1">
        <v>0.64930555555555558</v>
      </c>
      <c r="C241" t="s">
        <v>146</v>
      </c>
      <c r="D241" t="s">
        <v>552</v>
      </c>
      <c r="E241" t="s">
        <v>428</v>
      </c>
      <c r="F241">
        <v>9747</v>
      </c>
      <c r="G241" t="s">
        <v>230</v>
      </c>
      <c r="H241" t="s">
        <v>231</v>
      </c>
      <c r="I241" t="s">
        <v>5</v>
      </c>
      <c r="J241" t="s">
        <v>331</v>
      </c>
      <c r="K241" t="s">
        <v>872</v>
      </c>
      <c r="L241">
        <v>5</v>
      </c>
      <c r="M241">
        <v>63.79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352</v>
      </c>
      <c r="Y241">
        <v>2.3260000000000001</v>
      </c>
      <c r="Z241" t="s">
        <v>462</v>
      </c>
      <c r="AA241">
        <v>0.63770000000000004</v>
      </c>
      <c r="AB241" t="s">
        <v>870</v>
      </c>
      <c r="AC241">
        <v>1.8049999999999999</v>
      </c>
      <c r="AD241">
        <v>3.9</v>
      </c>
      <c r="AE241">
        <v>169.48330000000001</v>
      </c>
      <c r="AF241">
        <v>20</v>
      </c>
      <c r="AG241">
        <v>122</v>
      </c>
      <c r="AH241">
        <v>10</v>
      </c>
      <c r="AI241">
        <v>276</v>
      </c>
      <c r="AJ241" t="s">
        <v>533</v>
      </c>
      <c r="AL241" t="e">
        <f t="shared" ref="AL241:AL304" si="239">IF(AND(#REF!&lt;&gt;#REF!,#REF!&lt;&gt;#REF!),"Bold","")</f>
        <v>#REF!</v>
      </c>
    </row>
    <row r="242" spans="1:38">
      <c r="A242" t="s">
        <v>966</v>
      </c>
      <c r="B242" s="1">
        <v>0.67361111111111116</v>
      </c>
      <c r="C242" t="s">
        <v>146</v>
      </c>
      <c r="D242" t="s">
        <v>943</v>
      </c>
      <c r="E242" t="s">
        <v>330</v>
      </c>
      <c r="F242">
        <v>4379</v>
      </c>
      <c r="G242" t="s">
        <v>230</v>
      </c>
      <c r="H242" t="s">
        <v>231</v>
      </c>
      <c r="I242" t="s">
        <v>232</v>
      </c>
      <c r="J242" t="s">
        <v>944</v>
      </c>
      <c r="K242" t="s">
        <v>945</v>
      </c>
      <c r="L242">
        <v>4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967</v>
      </c>
      <c r="Y242">
        <v>0.35639999999999999</v>
      </c>
      <c r="Z242" t="s">
        <v>342</v>
      </c>
      <c r="AA242">
        <v>3.4108000000000001</v>
      </c>
      <c r="AB242" t="s">
        <v>290</v>
      </c>
      <c r="AC242">
        <v>1.8480000000000001</v>
      </c>
      <c r="AD242">
        <v>3.7</v>
      </c>
      <c r="AE242">
        <v>9.3152000000000008</v>
      </c>
      <c r="AF242">
        <v>10</v>
      </c>
      <c r="AG242">
        <v>0</v>
      </c>
      <c r="AH242">
        <v>10</v>
      </c>
      <c r="AI242">
        <v>12</v>
      </c>
      <c r="AJ242" t="s">
        <v>533</v>
      </c>
      <c r="AL242" t="e">
        <f t="shared" ref="AL242:AL305" si="240">IF(AND(#REF!&lt;&gt;#REF!,#REF!&lt;&gt;#REF!),"Bold","")</f>
        <v>#REF!</v>
      </c>
    </row>
    <row r="243" spans="1:38">
      <c r="A243" t="s">
        <v>272</v>
      </c>
      <c r="B243" s="1">
        <v>0.51388888888888895</v>
      </c>
      <c r="C243" t="s">
        <v>212</v>
      </c>
      <c r="D243" t="s">
        <v>229</v>
      </c>
      <c r="F243">
        <v>5996</v>
      </c>
      <c r="G243" t="s">
        <v>230</v>
      </c>
      <c r="H243" t="s">
        <v>231</v>
      </c>
      <c r="I243" t="s">
        <v>232</v>
      </c>
      <c r="J243" t="s">
        <v>233</v>
      </c>
      <c r="K243" t="s">
        <v>234</v>
      </c>
      <c r="L243">
        <v>4</v>
      </c>
      <c r="M243">
        <v>38.142099999999999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t="s">
        <v>273</v>
      </c>
      <c r="Y243">
        <v>0.43780000000000002</v>
      </c>
      <c r="Z243" t="s">
        <v>274</v>
      </c>
      <c r="AA243">
        <v>0.17680000000000001</v>
      </c>
      <c r="AB243" t="s">
        <v>275</v>
      </c>
      <c r="AC243">
        <v>1.3939999999999999</v>
      </c>
      <c r="AD243">
        <v>3.6</v>
      </c>
      <c r="AE243">
        <v>101.7647</v>
      </c>
      <c r="AF243">
        <v>100</v>
      </c>
      <c r="AG243">
        <v>0</v>
      </c>
      <c r="AH243">
        <v>6</v>
      </c>
      <c r="AI243">
        <v>22</v>
      </c>
      <c r="AJ243" t="s">
        <v>360</v>
      </c>
      <c r="AL243" t="e">
        <f t="shared" ref="AL243:AL306" si="241">IF(AND(#REF!&lt;&gt;#REF!,#REF!&lt;&gt;#REF!),"Bold","")</f>
        <v>#REF!</v>
      </c>
    </row>
    <row r="244" spans="1:38">
      <c r="A244" t="s">
        <v>323</v>
      </c>
      <c r="B244" s="1">
        <v>0.52430555555555558</v>
      </c>
      <c r="C244" t="s">
        <v>224</v>
      </c>
      <c r="D244" t="s">
        <v>283</v>
      </c>
      <c r="F244">
        <v>7632</v>
      </c>
      <c r="G244" t="s">
        <v>284</v>
      </c>
      <c r="H244" t="s">
        <v>231</v>
      </c>
      <c r="I244" t="s">
        <v>232</v>
      </c>
      <c r="J244" t="s">
        <v>285</v>
      </c>
      <c r="K244" t="s">
        <v>286</v>
      </c>
      <c r="L244">
        <v>6</v>
      </c>
      <c r="M244">
        <v>40.026400000000002</v>
      </c>
      <c r="N244">
        <v>25.894400000000001</v>
      </c>
      <c r="O244">
        <v>11.9566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5.7142999999999997</v>
      </c>
      <c r="X244" t="s">
        <v>324</v>
      </c>
      <c r="Y244">
        <v>8.3400000000000002E-2</v>
      </c>
      <c r="Z244" t="s">
        <v>325</v>
      </c>
      <c r="AA244">
        <v>0.1638</v>
      </c>
      <c r="AB244" t="s">
        <v>326</v>
      </c>
      <c r="AC244">
        <v>1.0002</v>
      </c>
      <c r="AD244">
        <v>3.5</v>
      </c>
      <c r="AE244">
        <v>103.375</v>
      </c>
      <c r="AF244">
        <v>66</v>
      </c>
      <c r="AG244">
        <v>0</v>
      </c>
      <c r="AH244">
        <v>6</v>
      </c>
      <c r="AI244">
        <v>34</v>
      </c>
      <c r="AJ244" t="s">
        <v>360</v>
      </c>
      <c r="AL244" t="e">
        <f t="shared" ref="AL244:AL307" si="242">IF(AND(#REF!&lt;&gt;#REF!,#REF!&lt;&gt;#REF!),"Bold","")</f>
        <v>#REF!</v>
      </c>
    </row>
    <row r="245" spans="1:38">
      <c r="A245" t="s">
        <v>351</v>
      </c>
      <c r="B245" s="1">
        <v>0.52777777777777779</v>
      </c>
      <c r="C245" t="s">
        <v>146</v>
      </c>
      <c r="D245" t="s">
        <v>229</v>
      </c>
      <c r="E245" t="s">
        <v>330</v>
      </c>
      <c r="F245">
        <v>5198</v>
      </c>
      <c r="G245" t="s">
        <v>230</v>
      </c>
      <c r="H245" t="s">
        <v>231</v>
      </c>
      <c r="I245" t="s">
        <v>232</v>
      </c>
      <c r="J245" t="s">
        <v>331</v>
      </c>
      <c r="K245" t="s">
        <v>332</v>
      </c>
      <c r="L245">
        <v>5</v>
      </c>
      <c r="M245">
        <v>48.6175</v>
      </c>
      <c r="N245">
        <v>41.088799999999999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352</v>
      </c>
      <c r="Y245">
        <v>2.3692000000000002</v>
      </c>
      <c r="Z245" t="s">
        <v>339</v>
      </c>
      <c r="AA245">
        <v>2.1076999999999999</v>
      </c>
      <c r="AB245" t="s">
        <v>353</v>
      </c>
      <c r="AC245">
        <v>1.7496</v>
      </c>
      <c r="AD245">
        <v>3.5</v>
      </c>
      <c r="AE245">
        <v>139.4743</v>
      </c>
      <c r="AF245">
        <v>14</v>
      </c>
      <c r="AG245">
        <v>0</v>
      </c>
      <c r="AH245">
        <v>6</v>
      </c>
      <c r="AI245">
        <v>19</v>
      </c>
      <c r="AJ245" t="s">
        <v>360</v>
      </c>
      <c r="AL245" t="e">
        <f t="shared" ref="AL245:AL308" si="243">IF(AND(#REF!&lt;&gt;#REF!,#REF!&lt;&gt;#REF!),"Bold","")</f>
        <v>#REF!</v>
      </c>
    </row>
    <row r="246" spans="1:38">
      <c r="A246" t="s">
        <v>811</v>
      </c>
      <c r="B246" s="1">
        <v>0.63194444444444442</v>
      </c>
      <c r="C246" t="s">
        <v>212</v>
      </c>
      <c r="D246" t="s">
        <v>229</v>
      </c>
      <c r="F246">
        <v>6542</v>
      </c>
      <c r="G246" t="s">
        <v>230</v>
      </c>
      <c r="H246" t="s">
        <v>231</v>
      </c>
      <c r="I246" t="s">
        <v>232</v>
      </c>
      <c r="J246" t="s">
        <v>331</v>
      </c>
      <c r="K246" t="s">
        <v>793</v>
      </c>
      <c r="L246">
        <v>8</v>
      </c>
      <c r="M246">
        <v>46.395200000000003</v>
      </c>
      <c r="N246">
        <v>30.660299999999999</v>
      </c>
      <c r="O246">
        <v>14.484500000000001</v>
      </c>
      <c r="P246">
        <v>4.6284000000000001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485</v>
      </c>
      <c r="Y246">
        <v>8.4400000000000003E-2</v>
      </c>
      <c r="Z246" t="s">
        <v>306</v>
      </c>
      <c r="AA246">
        <v>0.95479999999999998</v>
      </c>
      <c r="AB246" t="s">
        <v>322</v>
      </c>
      <c r="AC246">
        <v>1.9527000000000001</v>
      </c>
      <c r="AD246">
        <v>3.5</v>
      </c>
      <c r="AE246">
        <v>114.27200000000001</v>
      </c>
      <c r="AF246">
        <v>14</v>
      </c>
      <c r="AG246">
        <v>0</v>
      </c>
      <c r="AH246">
        <v>6</v>
      </c>
      <c r="AI246">
        <v>23</v>
      </c>
      <c r="AJ246" t="s">
        <v>360</v>
      </c>
      <c r="AL246" t="e">
        <f t="shared" ref="AL246:AL309" si="244">IF(AND(#REF!&lt;&gt;#REF!,#REF!&lt;&gt;#REF!),"Bold","")</f>
        <v>#REF!</v>
      </c>
    </row>
    <row r="247" spans="1:38">
      <c r="A247" t="s">
        <v>986</v>
      </c>
      <c r="B247" s="1">
        <v>0.68055555555555547</v>
      </c>
      <c r="C247" t="s">
        <v>212</v>
      </c>
      <c r="D247" t="s">
        <v>283</v>
      </c>
      <c r="F247">
        <v>5996</v>
      </c>
      <c r="G247" t="s">
        <v>230</v>
      </c>
      <c r="H247" t="s">
        <v>231</v>
      </c>
      <c r="I247" t="s">
        <v>232</v>
      </c>
      <c r="J247" t="s">
        <v>976</v>
      </c>
      <c r="K247" t="s">
        <v>977</v>
      </c>
      <c r="L247">
        <v>5</v>
      </c>
      <c r="M247">
        <v>45.238199999999999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18.402899999999999</v>
      </c>
      <c r="X247" t="s">
        <v>987</v>
      </c>
      <c r="Y247">
        <v>0</v>
      </c>
      <c r="Z247" t="s">
        <v>988</v>
      </c>
      <c r="AA247">
        <v>0.31109999999999999</v>
      </c>
      <c r="AB247" t="s">
        <v>459</v>
      </c>
      <c r="AC247">
        <v>1.6265000000000001</v>
      </c>
      <c r="AD247">
        <v>3.5</v>
      </c>
      <c r="AE247">
        <v>137.886</v>
      </c>
      <c r="AF247">
        <v>16</v>
      </c>
      <c r="AG247">
        <v>0</v>
      </c>
      <c r="AH247">
        <v>6</v>
      </c>
      <c r="AI247">
        <v>87</v>
      </c>
      <c r="AJ247" t="s">
        <v>360</v>
      </c>
      <c r="AL247" t="e">
        <f t="shared" ref="AL247:AL310" si="245">IF(AND(#REF!&lt;&gt;#REF!,#REF!&lt;&gt;#REF!),"Bold","")</f>
        <v>#REF!</v>
      </c>
    </row>
    <row r="248" spans="1:38">
      <c r="A248" t="s">
        <v>989</v>
      </c>
      <c r="B248" s="1">
        <v>0.68055555555555547</v>
      </c>
      <c r="C248" t="s">
        <v>212</v>
      </c>
      <c r="D248" t="s">
        <v>283</v>
      </c>
      <c r="F248">
        <v>5996</v>
      </c>
      <c r="G248" t="s">
        <v>230</v>
      </c>
      <c r="H248" t="s">
        <v>231</v>
      </c>
      <c r="I248" t="s">
        <v>232</v>
      </c>
      <c r="J248" t="s">
        <v>976</v>
      </c>
      <c r="K248" t="s">
        <v>977</v>
      </c>
      <c r="L248">
        <v>5</v>
      </c>
      <c r="M248">
        <v>31.947399999999998</v>
      </c>
      <c r="N248">
        <v>18.762499999999999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10.4171</v>
      </c>
      <c r="X248" t="s">
        <v>990</v>
      </c>
      <c r="Y248">
        <v>0</v>
      </c>
      <c r="Z248" t="s">
        <v>991</v>
      </c>
      <c r="AA248">
        <v>0</v>
      </c>
      <c r="AB248" t="s">
        <v>459</v>
      </c>
      <c r="AC248">
        <v>1.6265000000000001</v>
      </c>
      <c r="AD248">
        <v>3.5</v>
      </c>
      <c r="AE248">
        <v>88.441400000000002</v>
      </c>
      <c r="AF248">
        <v>20</v>
      </c>
      <c r="AG248">
        <v>0</v>
      </c>
      <c r="AH248">
        <v>6</v>
      </c>
      <c r="AI248">
        <v>426</v>
      </c>
      <c r="AJ248" t="s">
        <v>360</v>
      </c>
      <c r="AL248" t="e">
        <f t="shared" ref="AL248:AL311" si="246">IF(AND(#REF!&lt;&gt;#REF!,#REF!&lt;&gt;#REF!),"Bold","")</f>
        <v>#REF!</v>
      </c>
    </row>
    <row r="249" spans="1:38">
      <c r="A249" t="s">
        <v>992</v>
      </c>
      <c r="B249" s="1">
        <v>0.68055555555555547</v>
      </c>
      <c r="C249" t="s">
        <v>212</v>
      </c>
      <c r="D249" t="s">
        <v>283</v>
      </c>
      <c r="F249">
        <v>5996</v>
      </c>
      <c r="G249" t="s">
        <v>230</v>
      </c>
      <c r="H249" t="s">
        <v>231</v>
      </c>
      <c r="I249" t="s">
        <v>232</v>
      </c>
      <c r="J249" t="s">
        <v>976</v>
      </c>
      <c r="K249" t="s">
        <v>977</v>
      </c>
      <c r="L249">
        <v>5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584</v>
      </c>
      <c r="Y249">
        <v>8.8800000000000004E-2</v>
      </c>
      <c r="Z249" t="s">
        <v>423</v>
      </c>
      <c r="AA249">
        <v>0.41399999999999998</v>
      </c>
      <c r="AB249" t="s">
        <v>459</v>
      </c>
      <c r="AC249">
        <v>1.6265000000000001</v>
      </c>
      <c r="AD249">
        <v>3.5</v>
      </c>
      <c r="AE249">
        <v>5.6292999999999997</v>
      </c>
      <c r="AF249">
        <v>14</v>
      </c>
      <c r="AG249">
        <v>0</v>
      </c>
      <c r="AH249">
        <v>6</v>
      </c>
      <c r="AI249">
        <v>21</v>
      </c>
      <c r="AJ249" t="s">
        <v>360</v>
      </c>
      <c r="AL249" t="e">
        <f t="shared" ref="AL249:AL312" si="247">IF(AND(#REF!&lt;&gt;#REF!,#REF!&lt;&gt;#REF!),"Bold","")</f>
        <v>#REF!</v>
      </c>
    </row>
    <row r="250" spans="1:38">
      <c r="A250" t="s">
        <v>993</v>
      </c>
      <c r="B250" s="1">
        <v>0.68055555555555547</v>
      </c>
      <c r="C250" t="s">
        <v>212</v>
      </c>
      <c r="D250" t="s">
        <v>283</v>
      </c>
      <c r="F250">
        <v>5996</v>
      </c>
      <c r="G250" t="s">
        <v>230</v>
      </c>
      <c r="H250" t="s">
        <v>231</v>
      </c>
      <c r="I250" t="s">
        <v>232</v>
      </c>
      <c r="J250" t="s">
        <v>976</v>
      </c>
      <c r="K250" t="s">
        <v>977</v>
      </c>
      <c r="L250">
        <v>5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994</v>
      </c>
      <c r="Y250">
        <v>0</v>
      </c>
      <c r="Z250" t="s">
        <v>995</v>
      </c>
      <c r="AA250">
        <v>0.4078</v>
      </c>
      <c r="AB250" t="s">
        <v>466</v>
      </c>
      <c r="AC250">
        <v>1.1120000000000001</v>
      </c>
      <c r="AD250">
        <v>3.5</v>
      </c>
      <c r="AE250">
        <v>5.0198</v>
      </c>
      <c r="AF250">
        <v>14</v>
      </c>
      <c r="AG250">
        <v>0</v>
      </c>
      <c r="AH250">
        <v>6</v>
      </c>
      <c r="AI250">
        <v>24</v>
      </c>
      <c r="AJ250" t="s">
        <v>360</v>
      </c>
      <c r="AL250" t="e">
        <f t="shared" ref="AL250:AL313" si="248">IF(AND(#REF!&lt;&gt;#REF!,#REF!&lt;&gt;#REF!),"Bold","")</f>
        <v>#REF!</v>
      </c>
    </row>
    <row r="251" spans="1:38">
      <c r="A251" t="s">
        <v>1026</v>
      </c>
      <c r="B251" s="1">
        <v>0.69097222222222221</v>
      </c>
      <c r="C251" t="s">
        <v>224</v>
      </c>
      <c r="D251" t="s">
        <v>283</v>
      </c>
      <c r="F251">
        <v>5996</v>
      </c>
      <c r="G251" t="s">
        <v>284</v>
      </c>
      <c r="H251" t="s">
        <v>231</v>
      </c>
      <c r="I251" t="s">
        <v>232</v>
      </c>
      <c r="J251" t="s">
        <v>233</v>
      </c>
      <c r="K251" t="s">
        <v>1018</v>
      </c>
      <c r="L251">
        <v>4</v>
      </c>
      <c r="M251">
        <v>46.747399999999999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17.597100000000001</v>
      </c>
      <c r="X251" t="s">
        <v>1027</v>
      </c>
      <c r="Y251">
        <v>5.3999999999999999E-2</v>
      </c>
      <c r="Z251" t="s">
        <v>1028</v>
      </c>
      <c r="AA251">
        <v>4.5499999999999999E-2</v>
      </c>
      <c r="AB251" t="s">
        <v>259</v>
      </c>
      <c r="AC251">
        <v>1.1919999999999999</v>
      </c>
      <c r="AD251">
        <v>3.5</v>
      </c>
      <c r="AE251">
        <v>140.23869999999999</v>
      </c>
      <c r="AF251">
        <v>14</v>
      </c>
      <c r="AG251">
        <v>0</v>
      </c>
      <c r="AH251">
        <v>6</v>
      </c>
      <c r="AI251">
        <v>20</v>
      </c>
      <c r="AJ251" t="s">
        <v>360</v>
      </c>
      <c r="AL251" t="e">
        <f t="shared" ref="AL251:AL314" si="249">IF(AND(#REF!&lt;&gt;#REF!,#REF!&lt;&gt;#REF!),"Bold","")</f>
        <v>#REF!</v>
      </c>
    </row>
    <row r="252" spans="1:38">
      <c r="A252" t="s">
        <v>1029</v>
      </c>
      <c r="B252" s="1">
        <v>0.69097222222222221</v>
      </c>
      <c r="C252" t="s">
        <v>224</v>
      </c>
      <c r="D252" t="s">
        <v>283</v>
      </c>
      <c r="F252">
        <v>5996</v>
      </c>
      <c r="G252" t="s">
        <v>284</v>
      </c>
      <c r="H252" t="s">
        <v>231</v>
      </c>
      <c r="I252" t="s">
        <v>232</v>
      </c>
      <c r="J252" t="s">
        <v>233</v>
      </c>
      <c r="K252" t="s">
        <v>1018</v>
      </c>
      <c r="L252">
        <v>4</v>
      </c>
      <c r="M252">
        <v>42.0289</v>
      </c>
      <c r="N252">
        <v>27.594100000000001</v>
      </c>
      <c r="O252">
        <v>13.8733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17.936399999999999</v>
      </c>
      <c r="X252" t="s">
        <v>657</v>
      </c>
      <c r="Y252">
        <v>8.6999999999999994E-2</v>
      </c>
      <c r="Z252" t="s">
        <v>601</v>
      </c>
      <c r="AA252">
        <v>0.67530000000000001</v>
      </c>
      <c r="AB252" t="s">
        <v>538</v>
      </c>
      <c r="AC252">
        <v>2.0710000000000002</v>
      </c>
      <c r="AD252">
        <v>3.5</v>
      </c>
      <c r="AE252">
        <v>124.1131</v>
      </c>
      <c r="AF252">
        <v>33</v>
      </c>
      <c r="AG252">
        <v>0</v>
      </c>
      <c r="AH252">
        <v>6</v>
      </c>
      <c r="AI252">
        <v>44</v>
      </c>
      <c r="AJ252" t="s">
        <v>360</v>
      </c>
      <c r="AL252" t="e">
        <f t="shared" ref="AL252:AL315" si="250">IF(AND(#REF!&lt;&gt;#REF!,#REF!&lt;&gt;#REF!),"Bold","")</f>
        <v>#REF!</v>
      </c>
    </row>
    <row r="253" spans="1:38">
      <c r="A253" t="s">
        <v>1030</v>
      </c>
      <c r="B253" s="1">
        <v>0.69097222222222221</v>
      </c>
      <c r="C253" t="s">
        <v>224</v>
      </c>
      <c r="D253" t="s">
        <v>283</v>
      </c>
      <c r="F253">
        <v>5996</v>
      </c>
      <c r="G253" t="s">
        <v>284</v>
      </c>
      <c r="H253" t="s">
        <v>231</v>
      </c>
      <c r="I253" t="s">
        <v>232</v>
      </c>
      <c r="J253" t="s">
        <v>233</v>
      </c>
      <c r="K253" t="s">
        <v>1018</v>
      </c>
      <c r="L253">
        <v>4</v>
      </c>
      <c r="M253">
        <v>35.772799999999997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5.7142999999999997</v>
      </c>
      <c r="X253" t="s">
        <v>1031</v>
      </c>
      <c r="Y253">
        <v>0</v>
      </c>
      <c r="Z253" t="s">
        <v>407</v>
      </c>
      <c r="AA253">
        <v>0.1527</v>
      </c>
      <c r="AB253" t="s">
        <v>755</v>
      </c>
      <c r="AC253">
        <v>1.3021</v>
      </c>
      <c r="AD253">
        <v>3.5</v>
      </c>
      <c r="AE253">
        <v>100.8524</v>
      </c>
      <c r="AF253">
        <v>33</v>
      </c>
      <c r="AG253">
        <v>0</v>
      </c>
      <c r="AH253">
        <v>6</v>
      </c>
      <c r="AI253">
        <v>46</v>
      </c>
      <c r="AJ253" t="s">
        <v>360</v>
      </c>
      <c r="AL253" t="e">
        <f t="shared" ref="AL253:AL316" si="251">IF(AND(#REF!&lt;&gt;#REF!,#REF!&lt;&gt;#REF!),"Bold","")</f>
        <v>#REF!</v>
      </c>
    </row>
    <row r="254" spans="1:38">
      <c r="A254" t="s">
        <v>1032</v>
      </c>
      <c r="B254" s="1">
        <v>0.69097222222222221</v>
      </c>
      <c r="C254" t="s">
        <v>224</v>
      </c>
      <c r="D254" t="s">
        <v>283</v>
      </c>
      <c r="F254">
        <v>5996</v>
      </c>
      <c r="G254" t="s">
        <v>284</v>
      </c>
      <c r="H254" t="s">
        <v>231</v>
      </c>
      <c r="I254" t="s">
        <v>232</v>
      </c>
      <c r="J254" t="s">
        <v>233</v>
      </c>
      <c r="K254" t="s">
        <v>1018</v>
      </c>
      <c r="L254">
        <v>4</v>
      </c>
      <c r="M254">
        <v>34.616799999999998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5.7142999999999997</v>
      </c>
      <c r="X254" t="s">
        <v>1033</v>
      </c>
      <c r="Y254">
        <v>0.21279999999999999</v>
      </c>
      <c r="Z254" t="s">
        <v>407</v>
      </c>
      <c r="AA254">
        <v>0.1527</v>
      </c>
      <c r="AB254" t="s">
        <v>1034</v>
      </c>
      <c r="AC254">
        <v>0.2858</v>
      </c>
      <c r="AD254">
        <v>3.5</v>
      </c>
      <c r="AE254">
        <v>97.134399999999999</v>
      </c>
      <c r="AF254">
        <v>50</v>
      </c>
      <c r="AG254">
        <v>0</v>
      </c>
      <c r="AH254">
        <v>6</v>
      </c>
      <c r="AI254">
        <v>27</v>
      </c>
      <c r="AJ254" t="s">
        <v>360</v>
      </c>
      <c r="AL254" t="e">
        <f t="shared" ref="AL254:AL317" si="252">IF(AND(#REF!&lt;&gt;#REF!,#REF!&lt;&gt;#REF!),"Bold","")</f>
        <v>#REF!</v>
      </c>
    </row>
    <row r="255" spans="1:38">
      <c r="A255" t="s">
        <v>1035</v>
      </c>
      <c r="B255" s="1">
        <v>0.69097222222222221</v>
      </c>
      <c r="C255" t="s">
        <v>224</v>
      </c>
      <c r="D255" t="s">
        <v>283</v>
      </c>
      <c r="F255">
        <v>5996</v>
      </c>
      <c r="G255" t="s">
        <v>284</v>
      </c>
      <c r="H255" t="s">
        <v>231</v>
      </c>
      <c r="I255" t="s">
        <v>232</v>
      </c>
      <c r="J255" t="s">
        <v>233</v>
      </c>
      <c r="K255" t="s">
        <v>1018</v>
      </c>
      <c r="L255">
        <v>4</v>
      </c>
      <c r="M255">
        <v>34.854700000000001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1036</v>
      </c>
      <c r="Y255">
        <v>0</v>
      </c>
      <c r="Z255" t="s">
        <v>1037</v>
      </c>
      <c r="AA255">
        <v>4.5600000000000002E-2</v>
      </c>
      <c r="AB255" t="s">
        <v>275</v>
      </c>
      <c r="AC255">
        <v>0.7833</v>
      </c>
      <c r="AD255">
        <v>3.5</v>
      </c>
      <c r="AE255">
        <v>92.197699999999998</v>
      </c>
      <c r="AF255">
        <v>50</v>
      </c>
      <c r="AG255">
        <v>0</v>
      </c>
      <c r="AH255">
        <v>13</v>
      </c>
      <c r="AI255">
        <v>192</v>
      </c>
      <c r="AJ255" t="s">
        <v>947</v>
      </c>
      <c r="AL255" t="e">
        <f t="shared" ref="AL255:AL318" si="253">IF(AND(#REF!&lt;&gt;#REF!,#REF!&lt;&gt;#REF!),"Bold","")</f>
        <v>#REF!</v>
      </c>
    </row>
    <row r="256" spans="1:38">
      <c r="A256" t="s">
        <v>1038</v>
      </c>
      <c r="B256" s="1">
        <v>0.69097222222222221</v>
      </c>
      <c r="C256" t="s">
        <v>224</v>
      </c>
      <c r="D256" t="s">
        <v>283</v>
      </c>
      <c r="F256">
        <v>5996</v>
      </c>
      <c r="G256" t="s">
        <v>284</v>
      </c>
      <c r="H256" t="s">
        <v>231</v>
      </c>
      <c r="I256" t="s">
        <v>232</v>
      </c>
      <c r="J256" t="s">
        <v>233</v>
      </c>
      <c r="K256" t="s">
        <v>1018</v>
      </c>
      <c r="L256">
        <v>4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1039</v>
      </c>
      <c r="Y256">
        <v>0.74560000000000004</v>
      </c>
      <c r="Z256" t="s">
        <v>237</v>
      </c>
      <c r="AA256">
        <v>3.3140999999999998</v>
      </c>
      <c r="AB256" t="s">
        <v>714</v>
      </c>
      <c r="AC256">
        <v>1.5598000000000001</v>
      </c>
      <c r="AD256">
        <v>3.5</v>
      </c>
      <c r="AE256">
        <v>9.1195000000000004</v>
      </c>
      <c r="AF256">
        <v>2.75</v>
      </c>
      <c r="AG256">
        <v>0</v>
      </c>
      <c r="AH256">
        <v>13</v>
      </c>
      <c r="AI256">
        <v>191</v>
      </c>
      <c r="AJ256" t="s">
        <v>947</v>
      </c>
      <c r="AL256" t="e">
        <f t="shared" ref="AL256:AL319" si="254">IF(AND(#REF!&lt;&gt;#REF!,#REF!&lt;&gt;#REF!),"Bold","")</f>
        <v>#REF!</v>
      </c>
    </row>
    <row r="257" spans="1:38">
      <c r="A257" t="s">
        <v>1040</v>
      </c>
      <c r="B257" s="1">
        <v>0.69097222222222221</v>
      </c>
      <c r="C257" t="s">
        <v>224</v>
      </c>
      <c r="D257" t="s">
        <v>283</v>
      </c>
      <c r="F257">
        <v>5996</v>
      </c>
      <c r="G257" t="s">
        <v>284</v>
      </c>
      <c r="H257" t="s">
        <v>231</v>
      </c>
      <c r="I257" t="s">
        <v>232</v>
      </c>
      <c r="J257" t="s">
        <v>233</v>
      </c>
      <c r="K257" t="s">
        <v>1018</v>
      </c>
      <c r="L257">
        <v>4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1041</v>
      </c>
      <c r="Y257">
        <v>0.59760000000000002</v>
      </c>
      <c r="Z257" t="s">
        <v>668</v>
      </c>
      <c r="AA257">
        <v>0.32679999999999998</v>
      </c>
      <c r="AB257" t="s">
        <v>538</v>
      </c>
      <c r="AC257">
        <v>2.0710000000000002</v>
      </c>
      <c r="AD257">
        <v>3.5</v>
      </c>
      <c r="AE257">
        <v>6.4954000000000001</v>
      </c>
      <c r="AF257">
        <v>25</v>
      </c>
      <c r="AG257">
        <v>0</v>
      </c>
      <c r="AH257">
        <v>13</v>
      </c>
      <c r="AI257">
        <v>162</v>
      </c>
      <c r="AJ257" t="s">
        <v>947</v>
      </c>
      <c r="AL257" t="e">
        <f t="shared" ref="AL257:AL320" si="255">IF(AND(#REF!&lt;&gt;#REF!,#REF!&lt;&gt;#REF!),"Bold","")</f>
        <v>#REF!</v>
      </c>
    </row>
    <row r="258" spans="1:38">
      <c r="A258" t="s">
        <v>1042</v>
      </c>
      <c r="B258" s="1">
        <v>0.69097222222222221</v>
      </c>
      <c r="C258" t="s">
        <v>224</v>
      </c>
      <c r="D258" t="s">
        <v>283</v>
      </c>
      <c r="F258">
        <v>5996</v>
      </c>
      <c r="G258" t="s">
        <v>284</v>
      </c>
      <c r="H258" t="s">
        <v>231</v>
      </c>
      <c r="I258" t="s">
        <v>232</v>
      </c>
      <c r="J258" t="s">
        <v>233</v>
      </c>
      <c r="K258" t="s">
        <v>1018</v>
      </c>
      <c r="L258">
        <v>4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1043</v>
      </c>
      <c r="Y258">
        <v>0.1016</v>
      </c>
      <c r="Z258" t="s">
        <v>1028</v>
      </c>
      <c r="AA258">
        <v>4.5499999999999999E-2</v>
      </c>
      <c r="AB258" t="s">
        <v>247</v>
      </c>
      <c r="AC258">
        <v>2.6303000000000001</v>
      </c>
      <c r="AD258">
        <v>3.5</v>
      </c>
      <c r="AE258">
        <v>6.2774000000000001</v>
      </c>
      <c r="AF258">
        <v>25</v>
      </c>
      <c r="AG258">
        <v>0</v>
      </c>
      <c r="AH258">
        <v>13</v>
      </c>
      <c r="AI258">
        <v>154</v>
      </c>
      <c r="AJ258" t="s">
        <v>947</v>
      </c>
      <c r="AL258" t="e">
        <f t="shared" ref="AL258:AL299" si="256">IF(AND(#REF!&lt;&gt;#REF!,#REF!&lt;&gt;#REF!),"Bold","")</f>
        <v>#REF!</v>
      </c>
    </row>
    <row r="259" spans="1:38">
      <c r="A259" t="s">
        <v>1044</v>
      </c>
      <c r="B259" s="1">
        <v>0.69097222222222221</v>
      </c>
      <c r="C259" t="s">
        <v>224</v>
      </c>
      <c r="D259" t="s">
        <v>283</v>
      </c>
      <c r="F259">
        <v>5996</v>
      </c>
      <c r="G259" t="s">
        <v>284</v>
      </c>
      <c r="H259" t="s">
        <v>231</v>
      </c>
      <c r="I259" t="s">
        <v>232</v>
      </c>
      <c r="J259" t="s">
        <v>233</v>
      </c>
      <c r="K259" t="s">
        <v>1018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1045</v>
      </c>
      <c r="Y259">
        <v>0.23699999999999999</v>
      </c>
      <c r="Z259" t="s">
        <v>306</v>
      </c>
      <c r="AA259">
        <v>0.90749999999999997</v>
      </c>
      <c r="AB259" t="s">
        <v>263</v>
      </c>
      <c r="AC259">
        <v>1.4645999999999999</v>
      </c>
      <c r="AD259">
        <v>3.5</v>
      </c>
      <c r="AE259">
        <v>6.1090999999999998</v>
      </c>
      <c r="AF259">
        <v>25</v>
      </c>
      <c r="AG259">
        <v>0</v>
      </c>
      <c r="AH259">
        <v>13</v>
      </c>
      <c r="AI259">
        <v>199</v>
      </c>
      <c r="AJ259" t="s">
        <v>947</v>
      </c>
      <c r="AL259" t="e">
        <f t="shared" ref="AL259:AL300" si="257">IF(AND(#REF!&lt;&gt;#REF!,#REF!&lt;&gt;#REF!),"Bold","")</f>
        <v>#REF!</v>
      </c>
    </row>
    <row r="260" spans="1:38">
      <c r="A260" t="s">
        <v>1048</v>
      </c>
      <c r="B260" s="1">
        <v>0.69097222222222221</v>
      </c>
      <c r="C260" t="s">
        <v>224</v>
      </c>
      <c r="D260" t="s">
        <v>283</v>
      </c>
      <c r="F260">
        <v>5996</v>
      </c>
      <c r="G260" t="s">
        <v>284</v>
      </c>
      <c r="H260" t="s">
        <v>231</v>
      </c>
      <c r="I260" t="s">
        <v>232</v>
      </c>
      <c r="J260" t="s">
        <v>233</v>
      </c>
      <c r="K260" t="s">
        <v>1018</v>
      </c>
      <c r="L260">
        <v>4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1049</v>
      </c>
      <c r="Y260">
        <v>0.23080000000000001</v>
      </c>
      <c r="Z260" t="s">
        <v>306</v>
      </c>
      <c r="AA260">
        <v>0.90749999999999997</v>
      </c>
      <c r="AB260" t="s">
        <v>275</v>
      </c>
      <c r="AC260">
        <v>0.7833</v>
      </c>
      <c r="AD260">
        <v>3.5</v>
      </c>
      <c r="AE260">
        <v>5.4215999999999998</v>
      </c>
      <c r="AF260">
        <v>25</v>
      </c>
      <c r="AG260">
        <v>0</v>
      </c>
      <c r="AH260">
        <v>13</v>
      </c>
      <c r="AI260">
        <v>191</v>
      </c>
      <c r="AJ260" t="s">
        <v>947</v>
      </c>
      <c r="AL260" t="e">
        <f t="shared" ref="AL260:AL301" si="258">IF(AND(#REF!&lt;&gt;#REF!,#REF!&lt;&gt;#REF!),"Bold","")</f>
        <v>#REF!</v>
      </c>
    </row>
    <row r="261" spans="1:38">
      <c r="A261" t="s">
        <v>805</v>
      </c>
      <c r="B261" s="1">
        <v>0.63194444444444442</v>
      </c>
      <c r="C261" t="s">
        <v>212</v>
      </c>
      <c r="D261" t="s">
        <v>229</v>
      </c>
      <c r="F261">
        <v>6542</v>
      </c>
      <c r="G261" t="s">
        <v>230</v>
      </c>
      <c r="H261" t="s">
        <v>231</v>
      </c>
      <c r="I261" t="s">
        <v>232</v>
      </c>
      <c r="J261" t="s">
        <v>331</v>
      </c>
      <c r="K261" t="s">
        <v>793</v>
      </c>
      <c r="L261">
        <v>7</v>
      </c>
      <c r="M261">
        <v>55.575299999999999</v>
      </c>
      <c r="N261">
        <v>25.709399999999999</v>
      </c>
      <c r="O261">
        <v>14.5944</v>
      </c>
      <c r="P261">
        <v>8.6583000000000006</v>
      </c>
      <c r="Q261">
        <v>2.9167000000000001</v>
      </c>
      <c r="R261">
        <v>3.3363999999999998</v>
      </c>
      <c r="S261">
        <v>0</v>
      </c>
      <c r="T261">
        <v>0</v>
      </c>
      <c r="U261">
        <v>0</v>
      </c>
      <c r="V261">
        <v>0</v>
      </c>
      <c r="W261">
        <v>14.4514</v>
      </c>
      <c r="X261" t="s">
        <v>277</v>
      </c>
      <c r="Y261">
        <v>1.0842000000000001</v>
      </c>
      <c r="Z261" t="s">
        <v>278</v>
      </c>
      <c r="AA261">
        <v>2.3885000000000001</v>
      </c>
      <c r="AB261" t="s">
        <v>400</v>
      </c>
      <c r="AC261">
        <v>2.6267999999999998</v>
      </c>
      <c r="AD261">
        <v>3.4996999999999998</v>
      </c>
      <c r="AE261">
        <v>140.90819999999999</v>
      </c>
      <c r="AF261">
        <v>3.5</v>
      </c>
      <c r="AG261">
        <v>0</v>
      </c>
      <c r="AH261">
        <v>13</v>
      </c>
      <c r="AI261">
        <v>166</v>
      </c>
      <c r="AJ261" t="s">
        <v>947</v>
      </c>
      <c r="AL261" t="e">
        <f t="shared" ref="AL261:AL302" si="259">IF(AND(#REF!&lt;&gt;#REF!,#REF!&lt;&gt;#REF!),"Bold","")</f>
        <v>#REF!</v>
      </c>
    </row>
    <row r="262" spans="1:38">
      <c r="A262" t="s">
        <v>312</v>
      </c>
      <c r="B262" s="1">
        <v>0.52430555555555558</v>
      </c>
      <c r="C262" t="s">
        <v>224</v>
      </c>
      <c r="D262" t="s">
        <v>283</v>
      </c>
      <c r="F262">
        <v>7632</v>
      </c>
      <c r="G262" t="s">
        <v>284</v>
      </c>
      <c r="H262" t="s">
        <v>231</v>
      </c>
      <c r="I262" t="s">
        <v>232</v>
      </c>
      <c r="J262" t="s">
        <v>285</v>
      </c>
      <c r="K262" t="s">
        <v>286</v>
      </c>
      <c r="L262">
        <v>5</v>
      </c>
      <c r="M262">
        <v>48.135300000000001</v>
      </c>
      <c r="N262">
        <v>35.886899999999997</v>
      </c>
      <c r="O262">
        <v>16.727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14.5379</v>
      </c>
      <c r="X262" t="s">
        <v>313</v>
      </c>
      <c r="Y262">
        <v>3.1938</v>
      </c>
      <c r="Z262" t="s">
        <v>314</v>
      </c>
      <c r="AA262">
        <v>1.6979</v>
      </c>
      <c r="AB262" t="s">
        <v>315</v>
      </c>
      <c r="AC262">
        <v>1.4286000000000001</v>
      </c>
      <c r="AD262">
        <v>3.3330000000000002</v>
      </c>
      <c r="AE262">
        <v>144.7577</v>
      </c>
      <c r="AF262">
        <v>12</v>
      </c>
      <c r="AG262">
        <v>0</v>
      </c>
      <c r="AH262">
        <v>13</v>
      </c>
      <c r="AI262">
        <v>306</v>
      </c>
      <c r="AJ262" t="s">
        <v>947</v>
      </c>
      <c r="AL262" t="e">
        <f t="shared" ref="AL262:AL303" si="260">IF(AND(#REF!&lt;&gt;#REF!,#REF!&lt;&gt;#REF!),"Bold","")</f>
        <v>#REF!</v>
      </c>
    </row>
    <row r="263" spans="1:38">
      <c r="A263" t="s">
        <v>369</v>
      </c>
      <c r="B263" s="1">
        <v>0.53472222222222221</v>
      </c>
      <c r="C263" t="s">
        <v>212</v>
      </c>
      <c r="D263" t="s">
        <v>229</v>
      </c>
      <c r="F263">
        <v>6814</v>
      </c>
      <c r="G263" t="s">
        <v>230</v>
      </c>
      <c r="H263" t="s">
        <v>231</v>
      </c>
      <c r="I263" t="s">
        <v>232</v>
      </c>
      <c r="J263" t="s">
        <v>331</v>
      </c>
      <c r="K263" t="s">
        <v>358</v>
      </c>
      <c r="L263">
        <v>6</v>
      </c>
      <c r="M263">
        <v>54.763599999999997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241</v>
      </c>
      <c r="Y263">
        <v>0.4672</v>
      </c>
      <c r="Z263" t="s">
        <v>274</v>
      </c>
      <c r="AA263">
        <v>0.17680000000000001</v>
      </c>
      <c r="AB263" t="s">
        <v>370</v>
      </c>
      <c r="AC263">
        <v>1.2177</v>
      </c>
      <c r="AD263">
        <v>3.3</v>
      </c>
      <c r="AE263">
        <v>143.22069999999999</v>
      </c>
      <c r="AF263">
        <v>66</v>
      </c>
      <c r="AG263">
        <v>0</v>
      </c>
      <c r="AH263">
        <v>13</v>
      </c>
      <c r="AJ263" t="s">
        <v>947</v>
      </c>
      <c r="AL263" t="e">
        <f t="shared" ref="AL263:AL304" si="261">IF(AND(#REF!&lt;&gt;#REF!,#REF!&lt;&gt;#REF!),"Bold","")</f>
        <v>#REF!</v>
      </c>
    </row>
    <row r="264" spans="1:38">
      <c r="A264" t="s">
        <v>371</v>
      </c>
      <c r="B264" s="1">
        <v>0.53472222222222221</v>
      </c>
      <c r="C264" t="s">
        <v>212</v>
      </c>
      <c r="D264" t="s">
        <v>229</v>
      </c>
      <c r="F264">
        <v>6814</v>
      </c>
      <c r="G264" t="s">
        <v>230</v>
      </c>
      <c r="H264" t="s">
        <v>231</v>
      </c>
      <c r="I264" t="s">
        <v>232</v>
      </c>
      <c r="J264" t="s">
        <v>331</v>
      </c>
      <c r="K264" t="s">
        <v>358</v>
      </c>
      <c r="L264">
        <v>5</v>
      </c>
      <c r="M264">
        <v>36.040599999999998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273</v>
      </c>
      <c r="Y264">
        <v>0.8014</v>
      </c>
      <c r="Z264" t="s">
        <v>372</v>
      </c>
      <c r="AA264">
        <v>0.19350000000000001</v>
      </c>
      <c r="AB264" t="s">
        <v>373</v>
      </c>
      <c r="AC264">
        <v>0.97360000000000002</v>
      </c>
      <c r="AD264">
        <v>3.3</v>
      </c>
      <c r="AE264">
        <v>96.126800000000003</v>
      </c>
      <c r="AF264">
        <v>50</v>
      </c>
      <c r="AG264">
        <v>0</v>
      </c>
      <c r="AH264">
        <v>13</v>
      </c>
      <c r="AJ264" t="s">
        <v>947</v>
      </c>
      <c r="AL264" t="e">
        <f t="shared" ref="AL264:AL305" si="262">IF(AND(#REF!&lt;&gt;#REF!,#REF!&lt;&gt;#REF!),"Bold","")</f>
        <v>#REF!</v>
      </c>
    </row>
    <row r="265" spans="1:38">
      <c r="A265" t="s">
        <v>925</v>
      </c>
      <c r="B265" s="1">
        <v>0.66319444444444442</v>
      </c>
      <c r="C265" t="s">
        <v>213</v>
      </c>
      <c r="D265" t="s">
        <v>812</v>
      </c>
      <c r="E265" t="s">
        <v>330</v>
      </c>
      <c r="F265">
        <v>5198</v>
      </c>
      <c r="G265" t="s">
        <v>375</v>
      </c>
      <c r="H265" t="s">
        <v>231</v>
      </c>
      <c r="I265" t="s">
        <v>232</v>
      </c>
      <c r="J265" t="s">
        <v>912</v>
      </c>
      <c r="K265" t="s">
        <v>913</v>
      </c>
      <c r="L265">
        <v>3</v>
      </c>
      <c r="M265">
        <v>35.279000000000003</v>
      </c>
      <c r="N265">
        <v>24.998000000000001</v>
      </c>
      <c r="O265">
        <v>24.57</v>
      </c>
      <c r="P265">
        <v>6.5027999999999997</v>
      </c>
      <c r="Q265">
        <v>3.1160000000000001</v>
      </c>
      <c r="R265">
        <v>1.9636</v>
      </c>
      <c r="S265">
        <v>2.1139000000000001</v>
      </c>
      <c r="T265">
        <v>1.0653999999999999</v>
      </c>
      <c r="U265">
        <v>0</v>
      </c>
      <c r="V265">
        <v>0</v>
      </c>
      <c r="W265">
        <v>0</v>
      </c>
      <c r="X265" t="s">
        <v>386</v>
      </c>
      <c r="Y265">
        <v>2.9626999999999999</v>
      </c>
      <c r="Z265" t="s">
        <v>926</v>
      </c>
      <c r="AA265">
        <v>0.65190000000000003</v>
      </c>
      <c r="AB265" t="s">
        <v>927</v>
      </c>
      <c r="AC265">
        <v>1.6768000000000001</v>
      </c>
      <c r="AD265">
        <v>3.25</v>
      </c>
      <c r="AE265">
        <v>110.09990000000001</v>
      </c>
      <c r="AF265">
        <v>12</v>
      </c>
      <c r="AG265">
        <v>0</v>
      </c>
      <c r="AH265">
        <v>13</v>
      </c>
      <c r="AJ265" t="s">
        <v>947</v>
      </c>
      <c r="AL265" t="e">
        <f t="shared" ref="AL265:AL306" si="263">IF(AND(#REF!&lt;&gt;#REF!,#REF!&lt;&gt;#REF!),"Bold","")</f>
        <v>#REF!</v>
      </c>
    </row>
    <row r="266" spans="1:38">
      <c r="A266" t="s">
        <v>809</v>
      </c>
      <c r="B266" s="1">
        <v>0.63194444444444442</v>
      </c>
      <c r="C266" t="s">
        <v>212</v>
      </c>
      <c r="D266" t="s">
        <v>229</v>
      </c>
      <c r="F266">
        <v>6542</v>
      </c>
      <c r="G266" t="s">
        <v>230</v>
      </c>
      <c r="H266" t="s">
        <v>231</v>
      </c>
      <c r="I266" t="s">
        <v>232</v>
      </c>
      <c r="J266" t="s">
        <v>331</v>
      </c>
      <c r="K266" t="s">
        <v>793</v>
      </c>
      <c r="L266">
        <v>6</v>
      </c>
      <c r="M266">
        <v>33.896000000000001</v>
      </c>
      <c r="N266">
        <v>34.834000000000003</v>
      </c>
      <c r="O266">
        <v>15.6593</v>
      </c>
      <c r="P266">
        <v>7.1836000000000002</v>
      </c>
      <c r="Q266">
        <v>4.7834000000000003</v>
      </c>
      <c r="R266">
        <v>2.5871</v>
      </c>
      <c r="S266">
        <v>1.9077</v>
      </c>
      <c r="T266">
        <v>1.379</v>
      </c>
      <c r="U266">
        <v>0.79859999999999998</v>
      </c>
      <c r="V266">
        <v>1.4303999999999999</v>
      </c>
      <c r="W266">
        <v>11.36</v>
      </c>
      <c r="X266" t="s">
        <v>261</v>
      </c>
      <c r="Y266">
        <v>0.3891</v>
      </c>
      <c r="Z266" t="s">
        <v>810</v>
      </c>
      <c r="AA266">
        <v>0</v>
      </c>
      <c r="AB266" t="s">
        <v>459</v>
      </c>
      <c r="AC266">
        <v>1.9916</v>
      </c>
      <c r="AD266">
        <v>3.2410999999999999</v>
      </c>
      <c r="AE266">
        <v>121.441</v>
      </c>
      <c r="AF266">
        <v>33</v>
      </c>
      <c r="AG266">
        <v>0</v>
      </c>
      <c r="AH266">
        <v>13</v>
      </c>
      <c r="AJ266" t="s">
        <v>947</v>
      </c>
      <c r="AL266" t="e">
        <f t="shared" ref="AL266:AL307" si="264">IF(AND(#REF!&lt;&gt;#REF!,#REF!&lt;&gt;#REF!),"Bold","")</f>
        <v>#REF!</v>
      </c>
    </row>
    <row r="267" spans="1:38">
      <c r="A267" t="s">
        <v>596</v>
      </c>
      <c r="B267" s="1">
        <v>0.58333333333333337</v>
      </c>
      <c r="C267" t="s">
        <v>212</v>
      </c>
      <c r="D267" t="s">
        <v>283</v>
      </c>
      <c r="F267">
        <v>5724</v>
      </c>
      <c r="G267" t="s">
        <v>230</v>
      </c>
      <c r="H267" t="s">
        <v>231</v>
      </c>
      <c r="I267" t="s">
        <v>5</v>
      </c>
      <c r="J267" t="s">
        <v>331</v>
      </c>
      <c r="K267" t="s">
        <v>582</v>
      </c>
      <c r="L267">
        <v>5</v>
      </c>
      <c r="M267">
        <v>66.269499999999994</v>
      </c>
      <c r="N267">
        <v>45.987000000000002</v>
      </c>
      <c r="O267">
        <v>24.003499999999999</v>
      </c>
      <c r="P267">
        <v>8.1395</v>
      </c>
      <c r="Q267">
        <v>4.6007999999999996</v>
      </c>
      <c r="R267">
        <v>2.8437000000000001</v>
      </c>
      <c r="S267">
        <v>1.6753</v>
      </c>
      <c r="T267">
        <v>0.87480000000000002</v>
      </c>
      <c r="U267">
        <v>0</v>
      </c>
      <c r="V267">
        <v>0</v>
      </c>
      <c r="W267">
        <v>19.260000000000002</v>
      </c>
      <c r="X267" t="s">
        <v>488</v>
      </c>
      <c r="Y267">
        <v>2.0598999999999998</v>
      </c>
      <c r="Z267" t="s">
        <v>325</v>
      </c>
      <c r="AA267">
        <v>0.1638</v>
      </c>
      <c r="AB267" t="s">
        <v>597</v>
      </c>
      <c r="AC267">
        <v>1.2346999999999999</v>
      </c>
      <c r="AD267">
        <v>3</v>
      </c>
      <c r="AE267">
        <v>182.60560000000001</v>
      </c>
      <c r="AF267">
        <v>12</v>
      </c>
      <c r="AG267">
        <v>85</v>
      </c>
      <c r="AH267">
        <v>13</v>
      </c>
      <c r="AJ267" t="s">
        <v>947</v>
      </c>
      <c r="AL267" t="e">
        <f t="shared" ref="AL267:AL308" si="265">IF(AND(#REF!&lt;&gt;#REF!,#REF!&lt;&gt;#REF!),"Bold","")</f>
        <v>#REF!</v>
      </c>
    </row>
    <row r="268" spans="1:38">
      <c r="A268" t="s">
        <v>798</v>
      </c>
      <c r="B268" s="1">
        <v>0.63194444444444442</v>
      </c>
      <c r="C268" t="s">
        <v>212</v>
      </c>
      <c r="D268" t="s">
        <v>229</v>
      </c>
      <c r="F268">
        <v>6542</v>
      </c>
      <c r="G268" t="s">
        <v>230</v>
      </c>
      <c r="H268" t="s">
        <v>231</v>
      </c>
      <c r="I268" t="s">
        <v>232</v>
      </c>
      <c r="J268" t="s">
        <v>331</v>
      </c>
      <c r="K268" t="s">
        <v>793</v>
      </c>
      <c r="L268">
        <v>7</v>
      </c>
      <c r="M268">
        <v>48.939</v>
      </c>
      <c r="N268">
        <v>54.110399999999998</v>
      </c>
      <c r="O268">
        <v>29.174099999999999</v>
      </c>
      <c r="P268">
        <v>7.1425000000000001</v>
      </c>
      <c r="Q268">
        <v>3.4738000000000002</v>
      </c>
      <c r="R268">
        <v>3.0118</v>
      </c>
      <c r="S268">
        <v>1.1415</v>
      </c>
      <c r="T268">
        <v>0.88380000000000003</v>
      </c>
      <c r="U268">
        <v>0</v>
      </c>
      <c r="V268">
        <v>0</v>
      </c>
      <c r="W268">
        <v>14.279299999999999</v>
      </c>
      <c r="X268" t="s">
        <v>273</v>
      </c>
      <c r="Y268">
        <v>0.43780000000000002</v>
      </c>
      <c r="Z268" t="s">
        <v>742</v>
      </c>
      <c r="AA268">
        <v>0.114</v>
      </c>
      <c r="AB268" t="s">
        <v>353</v>
      </c>
      <c r="AC268">
        <v>1.5966</v>
      </c>
      <c r="AD268">
        <v>2.8250000000000002</v>
      </c>
      <c r="AE268">
        <v>169.49619999999999</v>
      </c>
      <c r="AF268">
        <v>7.5</v>
      </c>
      <c r="AG268">
        <v>0</v>
      </c>
      <c r="AH268">
        <v>9</v>
      </c>
      <c r="AI268">
        <v>20</v>
      </c>
      <c r="AJ268" t="s">
        <v>947</v>
      </c>
      <c r="AL268" t="e">
        <f t="shared" ref="AL268:AL309" si="266">IF(AND(#REF!&lt;&gt;#REF!,#REF!&lt;&gt;#REF!),"Bold","")</f>
        <v>#REF!</v>
      </c>
    </row>
    <row r="269" spans="1:38">
      <c r="A269" t="s">
        <v>928</v>
      </c>
      <c r="B269" s="1">
        <v>0.66319444444444442</v>
      </c>
      <c r="C269" t="s">
        <v>213</v>
      </c>
      <c r="D269" t="s">
        <v>812</v>
      </c>
      <c r="E269" t="s">
        <v>330</v>
      </c>
      <c r="F269">
        <v>5198</v>
      </c>
      <c r="G269" t="s">
        <v>375</v>
      </c>
      <c r="H269" t="s">
        <v>231</v>
      </c>
      <c r="I269" t="s">
        <v>232</v>
      </c>
      <c r="J269" t="s">
        <v>912</v>
      </c>
      <c r="K269" t="s">
        <v>913</v>
      </c>
      <c r="L269">
        <v>3</v>
      </c>
      <c r="M269">
        <v>25.545500000000001</v>
      </c>
      <c r="N269">
        <v>16.350899999999999</v>
      </c>
      <c r="O269">
        <v>9.2849000000000004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929</v>
      </c>
      <c r="Y269">
        <v>0.91180000000000005</v>
      </c>
      <c r="Z269" t="s">
        <v>930</v>
      </c>
      <c r="AA269">
        <v>0.14729999999999999</v>
      </c>
      <c r="AB269" t="s">
        <v>931</v>
      </c>
      <c r="AC269">
        <v>1.4109</v>
      </c>
      <c r="AD269">
        <v>2.5</v>
      </c>
      <c r="AE269">
        <v>66.3232</v>
      </c>
      <c r="AF269">
        <v>20</v>
      </c>
      <c r="AG269">
        <v>0</v>
      </c>
      <c r="AH269">
        <v>9</v>
      </c>
      <c r="AI269">
        <v>70</v>
      </c>
      <c r="AJ269" t="s">
        <v>947</v>
      </c>
      <c r="AL269" t="e">
        <f t="shared" ref="AL269:AL310" si="267">IF(AND(#REF!&lt;&gt;#REF!,#REF!&lt;&gt;#REF!),"Bold","")</f>
        <v>#REF!</v>
      </c>
    </row>
    <row r="270" spans="1:38">
      <c r="A270" t="s">
        <v>1050</v>
      </c>
      <c r="B270" s="1">
        <v>0.69097222222222221</v>
      </c>
      <c r="C270" t="s">
        <v>224</v>
      </c>
      <c r="D270" t="s">
        <v>283</v>
      </c>
      <c r="F270">
        <v>5996</v>
      </c>
      <c r="G270" t="s">
        <v>284</v>
      </c>
      <c r="H270" t="s">
        <v>231</v>
      </c>
      <c r="I270" t="s">
        <v>232</v>
      </c>
      <c r="J270" t="s">
        <v>233</v>
      </c>
      <c r="K270" t="s">
        <v>1018</v>
      </c>
      <c r="L270">
        <v>4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829</v>
      </c>
      <c r="Y270">
        <v>0.21959999999999999</v>
      </c>
      <c r="Z270" t="s">
        <v>1051</v>
      </c>
      <c r="AA270">
        <v>1.5250999999999999</v>
      </c>
      <c r="AB270" t="s">
        <v>1052</v>
      </c>
      <c r="AC270">
        <v>0.69450000000000001</v>
      </c>
      <c r="AD270">
        <v>2.5</v>
      </c>
      <c r="AE270">
        <v>4.9391999999999996</v>
      </c>
      <c r="AF270">
        <v>50</v>
      </c>
      <c r="AG270">
        <v>0</v>
      </c>
      <c r="AH270">
        <v>9</v>
      </c>
      <c r="AI270">
        <v>10</v>
      </c>
      <c r="AJ270" t="s">
        <v>947</v>
      </c>
      <c r="AL270" t="e">
        <f t="shared" ref="AL270:AL311" si="268">IF(AND(#REF!&lt;&gt;#REF!,#REF!&lt;&gt;#REF!),"Bold","")</f>
        <v>#REF!</v>
      </c>
    </row>
    <row r="271" spans="1:38">
      <c r="A271" t="s">
        <v>513</v>
      </c>
      <c r="B271" s="1">
        <v>0.55902777777777779</v>
      </c>
      <c r="C271" t="s">
        <v>212</v>
      </c>
      <c r="D271" t="s">
        <v>283</v>
      </c>
      <c r="F271">
        <v>5996</v>
      </c>
      <c r="G271" t="s">
        <v>230</v>
      </c>
      <c r="H271" t="s">
        <v>231</v>
      </c>
      <c r="I271" t="s">
        <v>232</v>
      </c>
      <c r="J271" t="s">
        <v>285</v>
      </c>
      <c r="K271" t="s">
        <v>483</v>
      </c>
      <c r="L271">
        <v>5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363</v>
      </c>
      <c r="Y271">
        <v>2.6846999999999999</v>
      </c>
      <c r="Z271" t="s">
        <v>514</v>
      </c>
      <c r="AA271">
        <v>1.8900999999999999</v>
      </c>
      <c r="AB271" t="s">
        <v>515</v>
      </c>
      <c r="AC271">
        <v>4.0705</v>
      </c>
      <c r="AD271">
        <v>2.4</v>
      </c>
      <c r="AE271">
        <v>11.045299999999999</v>
      </c>
      <c r="AF271">
        <v>7</v>
      </c>
      <c r="AG271">
        <v>0</v>
      </c>
      <c r="AH271">
        <v>9</v>
      </c>
      <c r="AI271">
        <v>44</v>
      </c>
      <c r="AJ271" t="s">
        <v>947</v>
      </c>
      <c r="AL271" t="e">
        <f t="shared" ref="AL271:AL312" si="269">IF(AND(#REF!&lt;&gt;#REF!,#REF!&lt;&gt;#REF!),"Bold","")</f>
        <v>#REF!</v>
      </c>
    </row>
    <row r="272" spans="1:38">
      <c r="A272" t="s">
        <v>795</v>
      </c>
      <c r="B272" s="1">
        <v>0.63194444444444442</v>
      </c>
      <c r="C272" t="s">
        <v>212</v>
      </c>
      <c r="D272" t="s">
        <v>229</v>
      </c>
      <c r="F272">
        <v>6542</v>
      </c>
      <c r="G272" t="s">
        <v>230</v>
      </c>
      <c r="H272" t="s">
        <v>231</v>
      </c>
      <c r="I272" t="s">
        <v>232</v>
      </c>
      <c r="J272" t="s">
        <v>331</v>
      </c>
      <c r="K272" t="s">
        <v>793</v>
      </c>
      <c r="L272">
        <v>6</v>
      </c>
      <c r="M272">
        <v>55.46</v>
      </c>
      <c r="N272">
        <v>58.996000000000002</v>
      </c>
      <c r="O272">
        <v>25.592500000000001</v>
      </c>
      <c r="P272">
        <v>5.6905000000000001</v>
      </c>
      <c r="Q272">
        <v>6.5533999999999999</v>
      </c>
      <c r="R272">
        <v>6.4231999999999996</v>
      </c>
      <c r="S272">
        <v>2.4418000000000002</v>
      </c>
      <c r="T272">
        <v>1.7346999999999999</v>
      </c>
      <c r="U272">
        <v>1.7484</v>
      </c>
      <c r="V272">
        <v>1.0505</v>
      </c>
      <c r="W272">
        <v>5.7142999999999997</v>
      </c>
      <c r="X272" t="s">
        <v>588</v>
      </c>
      <c r="Y272">
        <v>0.82640000000000002</v>
      </c>
      <c r="Z272" t="s">
        <v>589</v>
      </c>
      <c r="AA272">
        <v>1.3655999999999999</v>
      </c>
      <c r="AB272" t="s">
        <v>796</v>
      </c>
      <c r="AC272">
        <v>1.3273999999999999</v>
      </c>
      <c r="AD272">
        <v>2.3675999999999999</v>
      </c>
      <c r="AE272">
        <v>177.29239999999999</v>
      </c>
      <c r="AF272">
        <v>12</v>
      </c>
      <c r="AG272">
        <v>0</v>
      </c>
      <c r="AH272">
        <v>9</v>
      </c>
      <c r="AI272">
        <v>301</v>
      </c>
      <c r="AJ272" t="s">
        <v>947</v>
      </c>
      <c r="AL272" t="e">
        <f t="shared" ref="AL272:AL313" si="270">IF(AND(#REF!&lt;&gt;#REF!,#REF!&lt;&gt;#REF!),"Bold","")</f>
        <v>#REF!</v>
      </c>
    </row>
    <row r="273" spans="1:38">
      <c r="A273" t="s">
        <v>673</v>
      </c>
      <c r="B273" s="1">
        <v>0.59375</v>
      </c>
      <c r="C273" t="s">
        <v>224</v>
      </c>
      <c r="D273" t="s">
        <v>401</v>
      </c>
      <c r="F273">
        <v>6542</v>
      </c>
      <c r="G273" t="s">
        <v>284</v>
      </c>
      <c r="H273" t="s">
        <v>231</v>
      </c>
      <c r="I273" t="s">
        <v>5</v>
      </c>
      <c r="J273" t="s">
        <v>285</v>
      </c>
      <c r="K273" t="s">
        <v>632</v>
      </c>
      <c r="L273">
        <v>6</v>
      </c>
      <c r="M273">
        <v>57.294499999999999</v>
      </c>
      <c r="N273">
        <v>33.063800000000001</v>
      </c>
      <c r="O273">
        <v>21.1678</v>
      </c>
      <c r="P273">
        <v>5.48</v>
      </c>
      <c r="Q273">
        <v>7.4238</v>
      </c>
      <c r="R273">
        <v>3.5579000000000001</v>
      </c>
      <c r="S273">
        <v>1.9128000000000001</v>
      </c>
      <c r="T273">
        <v>1.0913999999999999</v>
      </c>
      <c r="U273">
        <v>1.1176999999999999</v>
      </c>
      <c r="V273">
        <v>1.0116000000000001</v>
      </c>
      <c r="W273">
        <v>9.5943000000000005</v>
      </c>
      <c r="X273" t="s">
        <v>309</v>
      </c>
      <c r="Y273">
        <v>2.1488</v>
      </c>
      <c r="Z273" t="s">
        <v>310</v>
      </c>
      <c r="AA273">
        <v>0.14280000000000001</v>
      </c>
      <c r="AB273" t="s">
        <v>674</v>
      </c>
      <c r="AC273">
        <v>1.2607999999999999</v>
      </c>
      <c r="AD273">
        <v>2.2999999999999998</v>
      </c>
      <c r="AE273">
        <v>148.56800000000001</v>
      </c>
      <c r="AF273">
        <v>20</v>
      </c>
      <c r="AG273">
        <v>95</v>
      </c>
      <c r="AH273">
        <v>9</v>
      </c>
      <c r="AJ273" t="s">
        <v>947</v>
      </c>
      <c r="AL273" t="e">
        <f t="shared" ref="AL273:AL314" si="271">IF(AND(#REF!&lt;&gt;#REF!,#REF!&lt;&gt;#REF!),"Bold","")</f>
        <v>#REF!</v>
      </c>
    </row>
    <row r="274" spans="1:38">
      <c r="A274" t="s">
        <v>600</v>
      </c>
      <c r="B274" s="1">
        <v>0.58333333333333337</v>
      </c>
      <c r="C274" t="s">
        <v>212</v>
      </c>
      <c r="D274" t="s">
        <v>283</v>
      </c>
      <c r="F274">
        <v>5724</v>
      </c>
      <c r="G274" t="s">
        <v>230</v>
      </c>
      <c r="H274" t="s">
        <v>231</v>
      </c>
      <c r="I274" t="s">
        <v>5</v>
      </c>
      <c r="J274" t="s">
        <v>331</v>
      </c>
      <c r="K274" t="s">
        <v>582</v>
      </c>
      <c r="L274">
        <v>5</v>
      </c>
      <c r="M274">
        <v>70.785700000000006</v>
      </c>
      <c r="N274">
        <v>42.116100000000003</v>
      </c>
      <c r="O274">
        <v>14.565200000000001</v>
      </c>
      <c r="P274">
        <v>3.1602999999999999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18.109300000000001</v>
      </c>
      <c r="X274" t="s">
        <v>241</v>
      </c>
      <c r="Y274">
        <v>0.4672</v>
      </c>
      <c r="Z274" t="s">
        <v>601</v>
      </c>
      <c r="AA274">
        <v>0.67530000000000001</v>
      </c>
      <c r="AB274" t="s">
        <v>602</v>
      </c>
      <c r="AC274">
        <v>1.0308999999999999</v>
      </c>
      <c r="AD274">
        <v>2.1</v>
      </c>
      <c r="AE274">
        <v>166.84979999999999</v>
      </c>
      <c r="AF274">
        <v>8</v>
      </c>
      <c r="AG274">
        <v>88</v>
      </c>
      <c r="AH274">
        <v>9</v>
      </c>
      <c r="AJ274" t="s">
        <v>947</v>
      </c>
      <c r="AL274" t="e">
        <f t="shared" ref="AL274:AL315" si="272">IF(AND(#REF!&lt;&gt;#REF!,#REF!&lt;&gt;#REF!),"Bold","")</f>
        <v>#REF!</v>
      </c>
    </row>
    <row r="275" spans="1:38">
      <c r="A275" t="s">
        <v>937</v>
      </c>
      <c r="B275" s="1">
        <v>0.66666666666666663</v>
      </c>
      <c r="C275" t="s">
        <v>224</v>
      </c>
      <c r="D275" t="s">
        <v>708</v>
      </c>
      <c r="F275">
        <v>10903</v>
      </c>
      <c r="G275" t="s">
        <v>284</v>
      </c>
      <c r="H275" t="s">
        <v>231</v>
      </c>
      <c r="I275" t="s">
        <v>232</v>
      </c>
      <c r="J275" t="s">
        <v>285</v>
      </c>
      <c r="K275" t="s">
        <v>932</v>
      </c>
      <c r="L275">
        <v>9</v>
      </c>
      <c r="M275">
        <v>70.696100000000001</v>
      </c>
      <c r="N275">
        <v>45.433</v>
      </c>
      <c r="O275">
        <v>31.570799999999998</v>
      </c>
      <c r="P275">
        <v>10.950699999999999</v>
      </c>
      <c r="Q275">
        <v>4.9180999999999999</v>
      </c>
      <c r="R275">
        <v>4.7428999999999997</v>
      </c>
      <c r="S275">
        <v>2.7437999999999998</v>
      </c>
      <c r="T275">
        <v>2.3831000000000002</v>
      </c>
      <c r="U275">
        <v>1.3652</v>
      </c>
      <c r="V275">
        <v>1.2242</v>
      </c>
      <c r="W275">
        <v>18.871400000000001</v>
      </c>
      <c r="X275" t="s">
        <v>288</v>
      </c>
      <c r="Y275">
        <v>1.8057000000000001</v>
      </c>
      <c r="Z275" t="s">
        <v>938</v>
      </c>
      <c r="AA275">
        <v>2.3357000000000001</v>
      </c>
      <c r="AB275" t="s">
        <v>628</v>
      </c>
      <c r="AC275">
        <v>6.1673999999999998</v>
      </c>
      <c r="AD275">
        <v>1.9959</v>
      </c>
      <c r="AE275">
        <v>207.20400000000001</v>
      </c>
      <c r="AF275">
        <v>7.5</v>
      </c>
      <c r="AG275">
        <v>0</v>
      </c>
      <c r="AH275">
        <v>9</v>
      </c>
      <c r="AJ275" t="s">
        <v>947</v>
      </c>
      <c r="AL275" t="e">
        <f t="shared" ref="AL275:AL316" si="273">IF(AND(#REF!&lt;&gt;#REF!,#REF!&lt;&gt;#REF!),"Bold","")</f>
        <v>#REF!</v>
      </c>
    </row>
    <row r="276" spans="1:38">
      <c r="A276" t="s">
        <v>527</v>
      </c>
      <c r="B276" s="1">
        <v>0.56597222222222221</v>
      </c>
      <c r="C276" t="s">
        <v>213</v>
      </c>
      <c r="D276" t="s">
        <v>374</v>
      </c>
      <c r="E276" t="s">
        <v>330</v>
      </c>
      <c r="F276">
        <v>5198</v>
      </c>
      <c r="G276" t="s">
        <v>375</v>
      </c>
      <c r="H276" t="s">
        <v>231</v>
      </c>
      <c r="I276" t="s">
        <v>232</v>
      </c>
      <c r="J276" t="s">
        <v>331</v>
      </c>
      <c r="K276" t="s">
        <v>516</v>
      </c>
      <c r="L276">
        <v>4</v>
      </c>
      <c r="M276">
        <v>28.324100000000001</v>
      </c>
      <c r="N276">
        <v>29.480899999999998</v>
      </c>
      <c r="O276">
        <v>8.7090999999999994</v>
      </c>
      <c r="P276">
        <v>4.391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528</v>
      </c>
      <c r="Y276">
        <v>2.6597</v>
      </c>
      <c r="Z276" t="s">
        <v>529</v>
      </c>
      <c r="AA276">
        <v>0.3664</v>
      </c>
      <c r="AB276" t="s">
        <v>336</v>
      </c>
      <c r="AC276">
        <v>2.0950000000000002</v>
      </c>
      <c r="AD276">
        <v>1.8</v>
      </c>
      <c r="AE276">
        <v>86.717100000000002</v>
      </c>
      <c r="AF276">
        <v>20</v>
      </c>
      <c r="AG276">
        <v>0</v>
      </c>
      <c r="AH276">
        <v>9</v>
      </c>
      <c r="AJ276" t="s">
        <v>947</v>
      </c>
      <c r="AL276" t="e">
        <f t="shared" ref="AL276:AL317" si="274">IF(AND(#REF!&lt;&gt;#REF!,#REF!&lt;&gt;#REF!),"Bold","")</f>
        <v>#REF!</v>
      </c>
    </row>
    <row r="277" spans="1:38">
      <c r="A277" t="s">
        <v>1015</v>
      </c>
      <c r="B277" s="1">
        <v>0.6875</v>
      </c>
      <c r="C277" t="s">
        <v>213</v>
      </c>
      <c r="D277" t="s">
        <v>812</v>
      </c>
      <c r="E277" t="s">
        <v>330</v>
      </c>
      <c r="F277">
        <v>6498</v>
      </c>
      <c r="G277" t="s">
        <v>375</v>
      </c>
      <c r="H277" t="s">
        <v>231</v>
      </c>
      <c r="I277" t="s">
        <v>5</v>
      </c>
      <c r="J277" t="s">
        <v>1001</v>
      </c>
      <c r="K277" t="s">
        <v>1002</v>
      </c>
      <c r="L277">
        <v>5</v>
      </c>
      <c r="M277">
        <v>37.837299999999999</v>
      </c>
      <c r="N277">
        <v>41.183</v>
      </c>
      <c r="O277">
        <v>21.139600000000002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14.025</v>
      </c>
      <c r="X277" t="s">
        <v>398</v>
      </c>
      <c r="Y277">
        <v>3.9868000000000001</v>
      </c>
      <c r="Z277" t="s">
        <v>1016</v>
      </c>
      <c r="AA277">
        <v>0.46139999999999998</v>
      </c>
      <c r="AB277" t="s">
        <v>1017</v>
      </c>
      <c r="AC277">
        <v>1.3925000000000001</v>
      </c>
      <c r="AD277">
        <v>1.8</v>
      </c>
      <c r="AE277">
        <v>142.72380000000001</v>
      </c>
      <c r="AF277">
        <v>10</v>
      </c>
      <c r="AG277">
        <v>103</v>
      </c>
      <c r="AH277">
        <v>6</v>
      </c>
      <c r="AI277">
        <v>9</v>
      </c>
      <c r="AJ277" t="s">
        <v>381</v>
      </c>
      <c r="AL277" t="e">
        <f t="shared" ref="AL277:AL318" si="275">IF(AND(#REF!&lt;&gt;#REF!,#REF!&lt;&gt;#REF!),"Bold","")</f>
        <v>#REF!</v>
      </c>
    </row>
    <row r="278" spans="1:38">
      <c r="A278" t="s">
        <v>806</v>
      </c>
      <c r="B278" s="1">
        <v>0.63194444444444442</v>
      </c>
      <c r="C278" t="s">
        <v>212</v>
      </c>
      <c r="D278" t="s">
        <v>229</v>
      </c>
      <c r="F278">
        <v>6542</v>
      </c>
      <c r="G278" t="s">
        <v>230</v>
      </c>
      <c r="H278" t="s">
        <v>231</v>
      </c>
      <c r="I278" t="s">
        <v>232</v>
      </c>
      <c r="J278" t="s">
        <v>331</v>
      </c>
      <c r="K278" t="s">
        <v>793</v>
      </c>
      <c r="L278">
        <v>6</v>
      </c>
      <c r="M278">
        <v>53.4848</v>
      </c>
      <c r="N278">
        <v>34.702199999999998</v>
      </c>
      <c r="O278">
        <v>17.5595</v>
      </c>
      <c r="P278">
        <v>6.4161999999999999</v>
      </c>
      <c r="Q278">
        <v>2.9838</v>
      </c>
      <c r="R278">
        <v>2.7193999999999998</v>
      </c>
      <c r="S278">
        <v>0</v>
      </c>
      <c r="T278">
        <v>0</v>
      </c>
      <c r="U278">
        <v>0</v>
      </c>
      <c r="V278">
        <v>0</v>
      </c>
      <c r="W278">
        <v>8.8256999999999994</v>
      </c>
      <c r="X278" t="s">
        <v>265</v>
      </c>
      <c r="Y278">
        <v>0.32750000000000001</v>
      </c>
      <c r="Z278" t="s">
        <v>589</v>
      </c>
      <c r="AA278">
        <v>0.4768</v>
      </c>
      <c r="AB278" t="s">
        <v>807</v>
      </c>
      <c r="AC278">
        <v>1.589</v>
      </c>
      <c r="AD278">
        <v>1.5003</v>
      </c>
      <c r="AE278">
        <v>136.52199999999999</v>
      </c>
      <c r="AF278">
        <v>14</v>
      </c>
      <c r="AG278">
        <v>0</v>
      </c>
      <c r="AH278">
        <v>6</v>
      </c>
      <c r="AI278">
        <v>23</v>
      </c>
      <c r="AJ278" t="s">
        <v>381</v>
      </c>
      <c r="AL278" t="e">
        <f t="shared" ref="AL278:AL319" si="276">IF(AND(#REF!&lt;&gt;#REF!,#REF!&lt;&gt;#REF!),"Bold","")</f>
        <v>#REF!</v>
      </c>
    </row>
    <row r="279" spans="1:38">
      <c r="A279" t="s">
        <v>260</v>
      </c>
      <c r="B279" s="1">
        <v>0.51388888888888895</v>
      </c>
      <c r="C279" t="s">
        <v>212</v>
      </c>
      <c r="D279" t="s">
        <v>229</v>
      </c>
      <c r="F279">
        <v>5996</v>
      </c>
      <c r="G279" t="s">
        <v>230</v>
      </c>
      <c r="H279" t="s">
        <v>231</v>
      </c>
      <c r="I279" t="s">
        <v>232</v>
      </c>
      <c r="J279" t="s">
        <v>233</v>
      </c>
      <c r="K279" t="s">
        <v>234</v>
      </c>
      <c r="L279">
        <v>4</v>
      </c>
      <c r="M279">
        <v>56.527900000000002</v>
      </c>
      <c r="N279">
        <v>32.051600000000001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261</v>
      </c>
      <c r="Y279">
        <v>0.70909999999999995</v>
      </c>
      <c r="Z279" t="s">
        <v>262</v>
      </c>
      <c r="AA279">
        <v>2.2663000000000002</v>
      </c>
      <c r="AB279" t="s">
        <v>263</v>
      </c>
      <c r="AC279">
        <v>2.4077000000000002</v>
      </c>
      <c r="AD279">
        <v>1.5</v>
      </c>
      <c r="AE279">
        <v>134.14789999999999</v>
      </c>
      <c r="AF279">
        <v>12</v>
      </c>
      <c r="AG279">
        <v>0</v>
      </c>
      <c r="AH279">
        <v>6</v>
      </c>
      <c r="AI279">
        <v>9</v>
      </c>
      <c r="AJ279" t="s">
        <v>381</v>
      </c>
      <c r="AL279" t="e">
        <f t="shared" ref="AL279:AL320" si="277">IF(AND(#REF!&lt;&gt;#REF!,#REF!&lt;&gt;#REF!),"Bold","")</f>
        <v>#REF!</v>
      </c>
    </row>
    <row r="280" spans="1:38">
      <c r="A280" t="s">
        <v>264</v>
      </c>
      <c r="B280" s="1">
        <v>0.51388888888888895</v>
      </c>
      <c r="C280" t="s">
        <v>212</v>
      </c>
      <c r="D280" t="s">
        <v>229</v>
      </c>
      <c r="F280">
        <v>5996</v>
      </c>
      <c r="G280" t="s">
        <v>230</v>
      </c>
      <c r="H280" t="s">
        <v>231</v>
      </c>
      <c r="I280" t="s">
        <v>232</v>
      </c>
      <c r="J280" t="s">
        <v>233</v>
      </c>
      <c r="K280" t="s">
        <v>234</v>
      </c>
      <c r="L280">
        <v>4</v>
      </c>
      <c r="M280">
        <v>45.900300000000001</v>
      </c>
      <c r="N280">
        <v>37.941499999999998</v>
      </c>
      <c r="O280">
        <v>19.616299999999999</v>
      </c>
      <c r="P280">
        <v>6.5864000000000003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265</v>
      </c>
      <c r="Y280">
        <v>0.32750000000000001</v>
      </c>
      <c r="Z280" t="s">
        <v>266</v>
      </c>
      <c r="AA280">
        <v>0</v>
      </c>
      <c r="AB280" t="s">
        <v>267</v>
      </c>
      <c r="AC280">
        <v>1.7614000000000001</v>
      </c>
      <c r="AD280">
        <v>1.5</v>
      </c>
      <c r="AE280">
        <v>127.8836</v>
      </c>
      <c r="AF280">
        <v>20</v>
      </c>
      <c r="AG280">
        <v>0</v>
      </c>
      <c r="AH280">
        <v>6</v>
      </c>
      <c r="AI280">
        <v>69</v>
      </c>
      <c r="AJ280" t="s">
        <v>381</v>
      </c>
      <c r="AL280" t="e">
        <f t="shared" ref="AL280:AL321" si="278">IF(AND(#REF!&lt;&gt;#REF!,#REF!&lt;&gt;#REF!),"Bold","")</f>
        <v>#REF!</v>
      </c>
    </row>
    <row r="281" spans="1:38">
      <c r="A281" t="s">
        <v>276</v>
      </c>
      <c r="B281" s="1">
        <v>0.51388888888888895</v>
      </c>
      <c r="C281" t="s">
        <v>212</v>
      </c>
      <c r="D281" t="s">
        <v>229</v>
      </c>
      <c r="F281">
        <v>5996</v>
      </c>
      <c r="G281" t="s">
        <v>230</v>
      </c>
      <c r="H281" t="s">
        <v>231</v>
      </c>
      <c r="I281" t="s">
        <v>232</v>
      </c>
      <c r="J281" t="s">
        <v>233</v>
      </c>
      <c r="K281" t="s">
        <v>234</v>
      </c>
      <c r="L281">
        <v>4</v>
      </c>
      <c r="M281">
        <v>32.351300000000002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277</v>
      </c>
      <c r="Y281">
        <v>1.0842000000000001</v>
      </c>
      <c r="Z281" t="s">
        <v>278</v>
      </c>
      <c r="AA281">
        <v>2.3885000000000001</v>
      </c>
      <c r="AB281" t="s">
        <v>279</v>
      </c>
      <c r="AC281">
        <v>1.6568000000000001</v>
      </c>
      <c r="AD281">
        <v>1.5</v>
      </c>
      <c r="AE281">
        <v>88.187100000000001</v>
      </c>
      <c r="AF281">
        <v>12</v>
      </c>
      <c r="AG281">
        <v>0</v>
      </c>
      <c r="AH281">
        <v>6</v>
      </c>
      <c r="AI281">
        <v>16</v>
      </c>
      <c r="AJ281" t="s">
        <v>381</v>
      </c>
      <c r="AL281" t="e">
        <f t="shared" ref="AL281:AL322" si="279">IF(AND(#REF!&lt;&gt;#REF!,#REF!&lt;&gt;#REF!),"Bold","")</f>
        <v>#REF!</v>
      </c>
    </row>
    <row r="282" spans="1:38">
      <c r="A282" t="s">
        <v>280</v>
      </c>
      <c r="B282" s="1">
        <v>0.51388888888888895</v>
      </c>
      <c r="C282" t="s">
        <v>212</v>
      </c>
      <c r="D282" t="s">
        <v>229</v>
      </c>
      <c r="F282">
        <v>5996</v>
      </c>
      <c r="G282" t="s">
        <v>230</v>
      </c>
      <c r="H282" t="s">
        <v>231</v>
      </c>
      <c r="I282" t="s">
        <v>232</v>
      </c>
      <c r="J282" t="s">
        <v>233</v>
      </c>
      <c r="K282" t="s">
        <v>234</v>
      </c>
      <c r="L282">
        <v>4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281</v>
      </c>
      <c r="Y282">
        <v>1.1235999999999999</v>
      </c>
      <c r="Z282" t="s">
        <v>282</v>
      </c>
      <c r="AA282">
        <v>1.0914999999999999</v>
      </c>
      <c r="AB282" t="s">
        <v>263</v>
      </c>
      <c r="AC282">
        <v>2.4077000000000002</v>
      </c>
      <c r="AD282">
        <v>1.5</v>
      </c>
      <c r="AE282">
        <v>6.1227999999999998</v>
      </c>
      <c r="AF282">
        <v>25</v>
      </c>
      <c r="AG282">
        <v>0</v>
      </c>
      <c r="AH282">
        <v>6</v>
      </c>
      <c r="AI282">
        <v>168</v>
      </c>
      <c r="AJ282" t="s">
        <v>381</v>
      </c>
      <c r="AL282" t="e">
        <f t="shared" ref="AL282:AL323" si="280">IF(AND(#REF!&lt;&gt;#REF!,#REF!&lt;&gt;#REF!),"Bold","")</f>
        <v>#REF!</v>
      </c>
    </row>
    <row r="283" spans="1:38">
      <c r="A283" t="s">
        <v>996</v>
      </c>
      <c r="B283" s="1">
        <v>0.68055555555555547</v>
      </c>
      <c r="C283" t="s">
        <v>212</v>
      </c>
      <c r="D283" t="s">
        <v>283</v>
      </c>
      <c r="F283">
        <v>5996</v>
      </c>
      <c r="G283" t="s">
        <v>230</v>
      </c>
      <c r="H283" t="s">
        <v>231</v>
      </c>
      <c r="I283" t="s">
        <v>232</v>
      </c>
      <c r="J283" t="s">
        <v>976</v>
      </c>
      <c r="K283" t="s">
        <v>977</v>
      </c>
      <c r="L283">
        <v>5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997</v>
      </c>
      <c r="Y283">
        <v>0</v>
      </c>
      <c r="Z283" t="s">
        <v>982</v>
      </c>
      <c r="AA283">
        <v>0.27900000000000003</v>
      </c>
      <c r="AB283" t="s">
        <v>538</v>
      </c>
      <c r="AC283">
        <v>1.7552000000000001</v>
      </c>
      <c r="AD283">
        <v>1.5</v>
      </c>
      <c r="AE283">
        <v>3.5341999999999998</v>
      </c>
      <c r="AF283">
        <v>16</v>
      </c>
      <c r="AG283">
        <v>0</v>
      </c>
      <c r="AH283">
        <v>17</v>
      </c>
      <c r="AI283">
        <v>15</v>
      </c>
      <c r="AJ283" t="s">
        <v>947</v>
      </c>
      <c r="AL283" t="e">
        <f t="shared" ref="AL283:AL324" si="281">IF(AND(#REF!&lt;&gt;#REF!,#REF!&lt;&gt;#REF!),"Bold","")</f>
        <v>#REF!</v>
      </c>
    </row>
    <row r="284" spans="1:38">
      <c r="A284" t="s">
        <v>998</v>
      </c>
      <c r="B284" s="1">
        <v>0.68055555555555547</v>
      </c>
      <c r="C284" t="s">
        <v>212</v>
      </c>
      <c r="D284" t="s">
        <v>283</v>
      </c>
      <c r="F284">
        <v>5996</v>
      </c>
      <c r="G284" t="s">
        <v>230</v>
      </c>
      <c r="H284" t="s">
        <v>231</v>
      </c>
      <c r="I284" t="s">
        <v>232</v>
      </c>
      <c r="J284" t="s">
        <v>976</v>
      </c>
      <c r="K284" t="s">
        <v>977</v>
      </c>
      <c r="L284">
        <v>5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611</v>
      </c>
      <c r="Y284">
        <v>0.08</v>
      </c>
      <c r="Z284" t="s">
        <v>999</v>
      </c>
      <c r="AA284">
        <v>0.23849999999999999</v>
      </c>
      <c r="AB284" t="s">
        <v>1000</v>
      </c>
      <c r="AC284">
        <v>0</v>
      </c>
      <c r="AD284">
        <v>1.5</v>
      </c>
      <c r="AE284">
        <v>1.8185</v>
      </c>
      <c r="AF284">
        <v>12</v>
      </c>
      <c r="AG284">
        <v>0</v>
      </c>
      <c r="AH284">
        <v>17</v>
      </c>
      <c r="AI284">
        <v>12</v>
      </c>
      <c r="AJ284" t="s">
        <v>947</v>
      </c>
      <c r="AL284" t="e">
        <f t="shared" ref="AL284:AL325" si="282">IF(AND(#REF!&lt;&gt;#REF!,#REF!&lt;&gt;#REF!),"Bold","")</f>
        <v>#REF!</v>
      </c>
    </row>
    <row r="285" spans="1:38">
      <c r="A285" t="s">
        <v>1046</v>
      </c>
      <c r="B285" s="1">
        <v>0.69097222222222221</v>
      </c>
      <c r="C285" t="s">
        <v>224</v>
      </c>
      <c r="D285" t="s">
        <v>283</v>
      </c>
      <c r="F285">
        <v>5996</v>
      </c>
      <c r="G285" t="s">
        <v>284</v>
      </c>
      <c r="H285" t="s">
        <v>231</v>
      </c>
      <c r="I285" t="s">
        <v>232</v>
      </c>
      <c r="J285" t="s">
        <v>233</v>
      </c>
      <c r="K285" t="s">
        <v>1018</v>
      </c>
      <c r="L285">
        <v>4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t="s">
        <v>1047</v>
      </c>
      <c r="Y285">
        <v>0.75229999999999997</v>
      </c>
      <c r="Z285" t="s">
        <v>720</v>
      </c>
      <c r="AA285">
        <v>0.86580000000000001</v>
      </c>
      <c r="AB285" t="s">
        <v>357</v>
      </c>
      <c r="AC285">
        <v>2.6036000000000001</v>
      </c>
      <c r="AD285">
        <v>1.5</v>
      </c>
      <c r="AE285">
        <v>5.7217000000000002</v>
      </c>
      <c r="AF285">
        <v>12</v>
      </c>
      <c r="AG285">
        <v>0</v>
      </c>
      <c r="AH285">
        <v>17</v>
      </c>
      <c r="AI285">
        <v>44</v>
      </c>
      <c r="AJ285" t="s">
        <v>947</v>
      </c>
      <c r="AL285" t="e">
        <f t="shared" ref="AL285:AL326" si="283">IF(AND(#REF!&lt;&gt;#REF!,#REF!&lt;&gt;#REF!),"Bold","")</f>
        <v>#REF!</v>
      </c>
    </row>
    <row r="286" spans="1:38">
      <c r="A286" t="s">
        <v>1053</v>
      </c>
      <c r="B286" s="1">
        <v>0.69097222222222221</v>
      </c>
      <c r="C286" t="s">
        <v>224</v>
      </c>
      <c r="D286" t="s">
        <v>283</v>
      </c>
      <c r="F286">
        <v>5996</v>
      </c>
      <c r="G286" t="s">
        <v>284</v>
      </c>
      <c r="H286" t="s">
        <v>231</v>
      </c>
      <c r="I286" t="s">
        <v>232</v>
      </c>
      <c r="J286" t="s">
        <v>233</v>
      </c>
      <c r="K286" t="s">
        <v>1018</v>
      </c>
      <c r="L286">
        <v>4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1054</v>
      </c>
      <c r="Y286">
        <v>0.08</v>
      </c>
      <c r="Z286" t="s">
        <v>772</v>
      </c>
      <c r="AA286">
        <v>1.0564</v>
      </c>
      <c r="AB286" t="s">
        <v>263</v>
      </c>
      <c r="AC286">
        <v>1.4645999999999999</v>
      </c>
      <c r="AD286">
        <v>1.5</v>
      </c>
      <c r="AE286">
        <v>4.101</v>
      </c>
      <c r="AF286">
        <v>20</v>
      </c>
      <c r="AG286">
        <v>0</v>
      </c>
      <c r="AH286">
        <v>17</v>
      </c>
      <c r="AI286">
        <v>133</v>
      </c>
      <c r="AJ286" t="s">
        <v>947</v>
      </c>
      <c r="AL286" t="e">
        <f t="shared" ref="AL286:AL327" si="284">IF(AND(#REF!&lt;&gt;#REF!,#REF!&lt;&gt;#REF!),"Bold","")</f>
        <v>#REF!</v>
      </c>
    </row>
    <row r="287" spans="1:38">
      <c r="A287" t="s">
        <v>316</v>
      </c>
      <c r="B287" s="1">
        <v>0.52430555555555558</v>
      </c>
      <c r="C287" t="s">
        <v>224</v>
      </c>
      <c r="D287" t="s">
        <v>283</v>
      </c>
      <c r="F287">
        <v>7632</v>
      </c>
      <c r="G287" t="s">
        <v>284</v>
      </c>
      <c r="H287" t="s">
        <v>231</v>
      </c>
      <c r="I287" t="s">
        <v>232</v>
      </c>
      <c r="J287" t="s">
        <v>285</v>
      </c>
      <c r="K287" t="s">
        <v>286</v>
      </c>
      <c r="L287">
        <v>6</v>
      </c>
      <c r="M287">
        <v>29.950700000000001</v>
      </c>
      <c r="N287">
        <v>49.145000000000003</v>
      </c>
      <c r="O287">
        <v>9.9943000000000008</v>
      </c>
      <c r="P287">
        <v>5.5937000000000001</v>
      </c>
      <c r="Q287">
        <v>3.5802999999999998</v>
      </c>
      <c r="R287">
        <v>2.1945999999999999</v>
      </c>
      <c r="S287">
        <v>2.3639000000000001</v>
      </c>
      <c r="T287">
        <v>0</v>
      </c>
      <c r="U287">
        <v>0</v>
      </c>
      <c r="V287">
        <v>0</v>
      </c>
      <c r="W287">
        <v>11.799300000000001</v>
      </c>
      <c r="X287" t="s">
        <v>317</v>
      </c>
      <c r="Y287">
        <v>1.5765</v>
      </c>
      <c r="Z287" t="s">
        <v>318</v>
      </c>
      <c r="AA287">
        <v>0</v>
      </c>
      <c r="AB287" t="s">
        <v>259</v>
      </c>
      <c r="AC287">
        <v>1.1971000000000001</v>
      </c>
      <c r="AD287">
        <v>1.2861</v>
      </c>
      <c r="AE287">
        <v>121.9768</v>
      </c>
      <c r="AF287">
        <v>33</v>
      </c>
      <c r="AG287">
        <v>0</v>
      </c>
      <c r="AH287">
        <v>17</v>
      </c>
      <c r="AI287">
        <v>133</v>
      </c>
      <c r="AJ287" t="s">
        <v>947</v>
      </c>
      <c r="AL287" t="e">
        <f t="shared" ref="AL287:AL328" si="285">IF(AND(#REF!&lt;&gt;#REF!,#REF!&lt;&gt;#REF!),"Bold","")</f>
        <v>#REF!</v>
      </c>
    </row>
    <row r="288" spans="1:38">
      <c r="A288" t="s">
        <v>958</v>
      </c>
      <c r="B288" s="1">
        <v>0.67361111111111116</v>
      </c>
      <c r="C288" t="s">
        <v>146</v>
      </c>
      <c r="D288" t="s">
        <v>943</v>
      </c>
      <c r="E288" t="s">
        <v>330</v>
      </c>
      <c r="F288">
        <v>4379</v>
      </c>
      <c r="G288" t="s">
        <v>230</v>
      </c>
      <c r="H288" t="s">
        <v>231</v>
      </c>
      <c r="I288" t="s">
        <v>232</v>
      </c>
      <c r="J288" t="s">
        <v>944</v>
      </c>
      <c r="K288" t="s">
        <v>945</v>
      </c>
      <c r="L288">
        <v>5</v>
      </c>
      <c r="M288">
        <v>51.853000000000002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5.7142999999999997</v>
      </c>
      <c r="X288" t="s">
        <v>959</v>
      </c>
      <c r="Y288">
        <v>0.65400000000000003</v>
      </c>
      <c r="Z288" t="s">
        <v>960</v>
      </c>
      <c r="AA288">
        <v>0.33329999999999999</v>
      </c>
      <c r="AB288" t="s">
        <v>353</v>
      </c>
      <c r="AC288">
        <v>1.6866000000000001</v>
      </c>
      <c r="AD288">
        <v>1.2</v>
      </c>
      <c r="AE288">
        <v>140.30959999999999</v>
      </c>
      <c r="AF288">
        <v>14</v>
      </c>
      <c r="AG288">
        <v>0</v>
      </c>
      <c r="AH288">
        <v>17</v>
      </c>
      <c r="AI288">
        <v>15</v>
      </c>
      <c r="AJ288" t="s">
        <v>947</v>
      </c>
      <c r="AL288" t="e">
        <f t="shared" ref="AL288:AL329" si="286">IF(AND(#REF!&lt;&gt;#REF!,#REF!&lt;&gt;#REF!),"Bold","")</f>
        <v>#REF!</v>
      </c>
    </row>
    <row r="289" spans="1:38">
      <c r="A289" t="s">
        <v>964</v>
      </c>
      <c r="B289" s="1">
        <v>0.67361111111111116</v>
      </c>
      <c r="C289" t="s">
        <v>146</v>
      </c>
      <c r="D289" t="s">
        <v>943</v>
      </c>
      <c r="E289" t="s">
        <v>330</v>
      </c>
      <c r="F289">
        <v>4379</v>
      </c>
      <c r="G289" t="s">
        <v>230</v>
      </c>
      <c r="H289" t="s">
        <v>231</v>
      </c>
      <c r="I289" t="s">
        <v>232</v>
      </c>
      <c r="J289" t="s">
        <v>944</v>
      </c>
      <c r="K289" t="s">
        <v>945</v>
      </c>
      <c r="L289">
        <v>5</v>
      </c>
      <c r="M289">
        <v>20.329899999999999</v>
      </c>
      <c r="N289">
        <v>24.4526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8.4136000000000006</v>
      </c>
      <c r="X289" t="s">
        <v>965</v>
      </c>
      <c r="Y289">
        <v>1.9323999999999999</v>
      </c>
      <c r="Z289" t="s">
        <v>478</v>
      </c>
      <c r="AA289">
        <v>2.7587999999999999</v>
      </c>
      <c r="AB289" t="s">
        <v>267</v>
      </c>
      <c r="AC289">
        <v>1.9399</v>
      </c>
      <c r="AD289">
        <v>1.2</v>
      </c>
      <c r="AE289">
        <v>81.410899999999998</v>
      </c>
      <c r="AF289">
        <v>66</v>
      </c>
      <c r="AG289">
        <v>0</v>
      </c>
      <c r="AH289">
        <v>17</v>
      </c>
      <c r="AI289">
        <v>19</v>
      </c>
      <c r="AJ289" t="s">
        <v>947</v>
      </c>
      <c r="AL289" t="e">
        <f t="shared" ref="AL289:AL330" si="287">IF(AND(#REF!&lt;&gt;#REF!,#REF!&lt;&gt;#REF!),"Bold","")</f>
        <v>#REF!</v>
      </c>
    </row>
    <row r="290" spans="1:38">
      <c r="A290" t="s">
        <v>968</v>
      </c>
      <c r="B290" s="1">
        <v>0.67361111111111116</v>
      </c>
      <c r="C290" t="s">
        <v>146</v>
      </c>
      <c r="D290" t="s">
        <v>943</v>
      </c>
      <c r="E290" t="s">
        <v>330</v>
      </c>
      <c r="F290">
        <v>4379</v>
      </c>
      <c r="G290" t="s">
        <v>230</v>
      </c>
      <c r="H290" t="s">
        <v>231</v>
      </c>
      <c r="I290" t="s">
        <v>232</v>
      </c>
      <c r="J290" t="s">
        <v>944</v>
      </c>
      <c r="K290" t="s">
        <v>945</v>
      </c>
      <c r="L290">
        <v>4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349</v>
      </c>
      <c r="Y290">
        <v>3.1478000000000002</v>
      </c>
      <c r="Z290" t="s">
        <v>350</v>
      </c>
      <c r="AA290">
        <v>2.2730000000000001</v>
      </c>
      <c r="AB290" t="s">
        <v>255</v>
      </c>
      <c r="AC290">
        <v>1.5041</v>
      </c>
      <c r="AD290">
        <v>1.2</v>
      </c>
      <c r="AE290">
        <v>8.1249000000000002</v>
      </c>
      <c r="AF290">
        <v>6.5</v>
      </c>
      <c r="AG290">
        <v>0</v>
      </c>
      <c r="AH290">
        <v>17</v>
      </c>
      <c r="AI290">
        <v>19</v>
      </c>
      <c r="AJ290" t="s">
        <v>947</v>
      </c>
      <c r="AL290" t="e">
        <f t="shared" ref="AL290:AL331" si="288">IF(AND(#REF!&lt;&gt;#REF!,#REF!&lt;&gt;#REF!),"Bold","")</f>
        <v>#REF!</v>
      </c>
    </row>
    <row r="291" spans="1:38">
      <c r="A291" t="s">
        <v>969</v>
      </c>
      <c r="B291" s="1">
        <v>0.67361111111111116</v>
      </c>
      <c r="C291" t="s">
        <v>146</v>
      </c>
      <c r="D291" t="s">
        <v>943</v>
      </c>
      <c r="E291" t="s">
        <v>330</v>
      </c>
      <c r="F291">
        <v>4379</v>
      </c>
      <c r="G291" t="s">
        <v>230</v>
      </c>
      <c r="H291" t="s">
        <v>231</v>
      </c>
      <c r="I291" t="s">
        <v>232</v>
      </c>
      <c r="J291" t="s">
        <v>944</v>
      </c>
      <c r="K291" t="s">
        <v>945</v>
      </c>
      <c r="L291">
        <v>4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874</v>
      </c>
      <c r="Y291">
        <v>3.2170999999999998</v>
      </c>
      <c r="Z291" t="s">
        <v>875</v>
      </c>
      <c r="AA291">
        <v>0.79990000000000006</v>
      </c>
      <c r="AB291" t="s">
        <v>564</v>
      </c>
      <c r="AC291">
        <v>1.9953000000000001</v>
      </c>
      <c r="AD291">
        <v>1.2</v>
      </c>
      <c r="AE291">
        <v>7.2122999999999999</v>
      </c>
      <c r="AF291">
        <v>5</v>
      </c>
      <c r="AG291">
        <v>0</v>
      </c>
      <c r="AH291">
        <v>17</v>
      </c>
      <c r="AI291">
        <v>149</v>
      </c>
      <c r="AJ291" t="s">
        <v>947</v>
      </c>
      <c r="AL291" t="e">
        <f t="shared" ref="AL291:AL332" si="289">IF(AND(#REF!&lt;&gt;#REF!,#REF!&lt;&gt;#REF!),"Bold","")</f>
        <v>#REF!</v>
      </c>
    </row>
    <row r="292" spans="1:38">
      <c r="A292" t="s">
        <v>970</v>
      </c>
      <c r="B292" s="1">
        <v>0.67361111111111116</v>
      </c>
      <c r="C292" t="s">
        <v>146</v>
      </c>
      <c r="D292" t="s">
        <v>943</v>
      </c>
      <c r="E292" t="s">
        <v>330</v>
      </c>
      <c r="F292">
        <v>4379</v>
      </c>
      <c r="G292" t="s">
        <v>230</v>
      </c>
      <c r="H292" t="s">
        <v>231</v>
      </c>
      <c r="I292" t="s">
        <v>232</v>
      </c>
      <c r="J292" t="s">
        <v>944</v>
      </c>
      <c r="K292" t="s">
        <v>945</v>
      </c>
      <c r="L292">
        <v>5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971</v>
      </c>
      <c r="Y292">
        <v>1.9212</v>
      </c>
      <c r="Z292" t="s">
        <v>972</v>
      </c>
      <c r="AA292">
        <v>1.3422000000000001</v>
      </c>
      <c r="AB292" t="s">
        <v>426</v>
      </c>
      <c r="AC292">
        <v>1.8902000000000001</v>
      </c>
      <c r="AD292">
        <v>1.2</v>
      </c>
      <c r="AE292">
        <v>6.3536000000000001</v>
      </c>
      <c r="AF292">
        <v>14</v>
      </c>
      <c r="AG292">
        <v>0</v>
      </c>
      <c r="AH292">
        <v>17</v>
      </c>
      <c r="AJ292" t="s">
        <v>947</v>
      </c>
      <c r="AL292" t="e">
        <f t="shared" ref="AL292:AL333" si="290">IF(AND(#REF!&lt;&gt;#REF!,#REF!&lt;&gt;#REF!),"Bold","")</f>
        <v>#REF!</v>
      </c>
    </row>
    <row r="293" spans="1:38">
      <c r="A293" t="s">
        <v>973</v>
      </c>
      <c r="B293" s="1">
        <v>0.67361111111111116</v>
      </c>
      <c r="C293" t="s">
        <v>146</v>
      </c>
      <c r="D293" t="s">
        <v>943</v>
      </c>
      <c r="E293" t="s">
        <v>330</v>
      </c>
      <c r="F293">
        <v>4379</v>
      </c>
      <c r="G293" t="s">
        <v>230</v>
      </c>
      <c r="H293" t="s">
        <v>231</v>
      </c>
      <c r="I293" t="s">
        <v>232</v>
      </c>
      <c r="J293" t="s">
        <v>944</v>
      </c>
      <c r="K293" t="s">
        <v>945</v>
      </c>
      <c r="L293">
        <v>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974</v>
      </c>
      <c r="Y293">
        <v>0.40820000000000001</v>
      </c>
      <c r="Z293" t="s">
        <v>975</v>
      </c>
      <c r="AA293">
        <v>1.333</v>
      </c>
      <c r="AB293" t="s">
        <v>784</v>
      </c>
      <c r="AC293">
        <v>1.0283</v>
      </c>
      <c r="AD293">
        <v>1.2</v>
      </c>
      <c r="AE293">
        <v>3.9695</v>
      </c>
      <c r="AF293">
        <v>5.5</v>
      </c>
      <c r="AG293">
        <v>0</v>
      </c>
      <c r="AH293">
        <v>17</v>
      </c>
      <c r="AJ293" t="s">
        <v>947</v>
      </c>
      <c r="AL293" t="e">
        <f t="shared" ref="AL293:AL334" si="291">IF(AND(#REF!&lt;&gt;#REF!,#REF!&lt;&gt;#REF!),"Bold","")</f>
        <v>#REF!</v>
      </c>
    </row>
    <row r="294" spans="1:38">
      <c r="A294" t="s">
        <v>319</v>
      </c>
      <c r="B294" s="1">
        <v>0.52430555555555558</v>
      </c>
      <c r="C294" t="s">
        <v>224</v>
      </c>
      <c r="D294" t="s">
        <v>283</v>
      </c>
      <c r="F294">
        <v>7632</v>
      </c>
      <c r="G294" t="s">
        <v>284</v>
      </c>
      <c r="H294" t="s">
        <v>231</v>
      </c>
      <c r="I294" t="s">
        <v>232</v>
      </c>
      <c r="J294" t="s">
        <v>285</v>
      </c>
      <c r="K294" t="s">
        <v>286</v>
      </c>
      <c r="L294">
        <v>6</v>
      </c>
      <c r="M294">
        <v>42.3185</v>
      </c>
      <c r="N294">
        <v>20.4497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13.2843</v>
      </c>
      <c r="X294" t="s">
        <v>320</v>
      </c>
      <c r="Y294">
        <v>0.65759999999999996</v>
      </c>
      <c r="Z294" t="s">
        <v>321</v>
      </c>
      <c r="AA294">
        <v>6.9000000000000006E-2</v>
      </c>
      <c r="AB294" t="s">
        <v>322</v>
      </c>
      <c r="AC294">
        <v>1.8166</v>
      </c>
      <c r="AD294">
        <v>0</v>
      </c>
      <c r="AE294">
        <v>105.78189999999999</v>
      </c>
      <c r="AF294">
        <v>100</v>
      </c>
      <c r="AG294">
        <v>0</v>
      </c>
      <c r="AH294">
        <v>17</v>
      </c>
      <c r="AJ294" t="s">
        <v>947</v>
      </c>
      <c r="AL294" t="e">
        <f t="shared" ref="AL294:AL335" si="292">IF(AND(#REF!&lt;&gt;#REF!,#REF!&lt;&gt;#REF!),"Bold","")</f>
        <v>#REF!</v>
      </c>
    </row>
    <row r="295" spans="1:38">
      <c r="A295" t="s">
        <v>327</v>
      </c>
      <c r="B295" s="1">
        <v>0.52430555555555558</v>
      </c>
      <c r="C295" t="s">
        <v>224</v>
      </c>
      <c r="D295" t="s">
        <v>283</v>
      </c>
      <c r="F295">
        <v>7632</v>
      </c>
      <c r="G295" t="s">
        <v>284</v>
      </c>
      <c r="H295" t="s">
        <v>231</v>
      </c>
      <c r="I295" t="s">
        <v>232</v>
      </c>
      <c r="J295" t="s">
        <v>285</v>
      </c>
      <c r="K295" t="s">
        <v>286</v>
      </c>
      <c r="L295">
        <v>5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328</v>
      </c>
      <c r="Y295">
        <v>1.173</v>
      </c>
      <c r="Z295" t="s">
        <v>306</v>
      </c>
      <c r="AA295">
        <v>0.90749999999999997</v>
      </c>
      <c r="AB295" t="s">
        <v>329</v>
      </c>
      <c r="AC295">
        <v>0.17649999999999999</v>
      </c>
      <c r="AD295">
        <v>0</v>
      </c>
      <c r="AE295">
        <v>2.2570000000000001</v>
      </c>
      <c r="AF295">
        <v>50</v>
      </c>
      <c r="AG295">
        <v>0</v>
      </c>
      <c r="AH295">
        <v>17</v>
      </c>
      <c r="AJ295" t="s">
        <v>947</v>
      </c>
      <c r="AL295" t="e">
        <f t="shared" ref="AL295:AL336" si="293">IF(AND(#REF!&lt;&gt;#REF!,#REF!&lt;&gt;#REF!),"Bold","")</f>
        <v>#REF!</v>
      </c>
    </row>
    <row r="296" spans="1:38">
      <c r="A296" t="s">
        <v>344</v>
      </c>
      <c r="B296" s="1">
        <v>0.52777777777777779</v>
      </c>
      <c r="C296" t="s">
        <v>146</v>
      </c>
      <c r="D296" t="s">
        <v>229</v>
      </c>
      <c r="E296" t="s">
        <v>330</v>
      </c>
      <c r="F296">
        <v>5198</v>
      </c>
      <c r="G296" t="s">
        <v>230</v>
      </c>
      <c r="H296" t="s">
        <v>231</v>
      </c>
      <c r="I296" t="s">
        <v>232</v>
      </c>
      <c r="J296" t="s">
        <v>331</v>
      </c>
      <c r="K296" t="s">
        <v>332</v>
      </c>
      <c r="L296">
        <v>4</v>
      </c>
      <c r="M296">
        <v>56.669699999999999</v>
      </c>
      <c r="N296">
        <v>50.495699999999999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7.1429</v>
      </c>
      <c r="X296" t="s">
        <v>345</v>
      </c>
      <c r="Y296">
        <v>2.9683000000000002</v>
      </c>
      <c r="Z296" t="s">
        <v>346</v>
      </c>
      <c r="AA296">
        <v>2.1591</v>
      </c>
      <c r="AB296" t="s">
        <v>347</v>
      </c>
      <c r="AC296">
        <v>1.6561999999999999</v>
      </c>
      <c r="AD296">
        <v>0</v>
      </c>
      <c r="AE296">
        <v>169.0675</v>
      </c>
      <c r="AF296">
        <v>16</v>
      </c>
      <c r="AG296">
        <v>0</v>
      </c>
      <c r="AH296">
        <v>17</v>
      </c>
      <c r="AJ296" t="s">
        <v>947</v>
      </c>
      <c r="AL296" t="e">
        <f t="shared" ref="AL296:AL337" si="294">IF(AND(#REF!&lt;&gt;#REF!,#REF!&lt;&gt;#REF!),"Bold","")</f>
        <v>#REF!</v>
      </c>
    </row>
    <row r="297" spans="1:38">
      <c r="A297" t="s">
        <v>354</v>
      </c>
      <c r="B297" s="1">
        <v>0.52777777777777779</v>
      </c>
      <c r="C297" t="s">
        <v>146</v>
      </c>
      <c r="D297" t="s">
        <v>229</v>
      </c>
      <c r="E297" t="s">
        <v>330</v>
      </c>
      <c r="F297">
        <v>5198</v>
      </c>
      <c r="G297" t="s">
        <v>230</v>
      </c>
      <c r="H297" t="s">
        <v>231</v>
      </c>
      <c r="I297" t="s">
        <v>232</v>
      </c>
      <c r="J297" t="s">
        <v>331</v>
      </c>
      <c r="K297" t="s">
        <v>332</v>
      </c>
      <c r="L297">
        <v>4</v>
      </c>
      <c r="M297">
        <v>48.957299999999996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355</v>
      </c>
      <c r="Y297">
        <v>1.6102000000000001</v>
      </c>
      <c r="Z297" t="s">
        <v>356</v>
      </c>
      <c r="AA297">
        <v>0.72499999999999998</v>
      </c>
      <c r="AB297" t="s">
        <v>357</v>
      </c>
      <c r="AC297">
        <v>3.3340000000000001</v>
      </c>
      <c r="AD297">
        <v>0</v>
      </c>
      <c r="AE297">
        <v>129.09059999999999</v>
      </c>
      <c r="AF297">
        <v>12</v>
      </c>
      <c r="AG297">
        <v>0</v>
      </c>
      <c r="AH297">
        <v>17</v>
      </c>
      <c r="AJ297" t="s">
        <v>947</v>
      </c>
      <c r="AL297" t="e">
        <f t="shared" ref="AL297:AL338" si="295">IF(AND(#REF!&lt;&gt;#REF!,#REF!&lt;&gt;#REF!),"Bold","")</f>
        <v>#REF!</v>
      </c>
    </row>
    <row r="298" spans="1:38">
      <c r="A298" t="s">
        <v>424</v>
      </c>
      <c r="B298" s="1">
        <v>0.54513888888888895</v>
      </c>
      <c r="C298" t="s">
        <v>224</v>
      </c>
      <c r="D298" t="s">
        <v>401</v>
      </c>
      <c r="F298">
        <v>10358</v>
      </c>
      <c r="G298" t="s">
        <v>284</v>
      </c>
      <c r="H298" t="s">
        <v>231</v>
      </c>
      <c r="I298" t="s">
        <v>232</v>
      </c>
      <c r="J298" t="s">
        <v>331</v>
      </c>
      <c r="K298" t="s">
        <v>402</v>
      </c>
      <c r="L298">
        <v>5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317</v>
      </c>
      <c r="Y298">
        <v>1.5765</v>
      </c>
      <c r="Z298" t="s">
        <v>425</v>
      </c>
      <c r="AA298">
        <v>9.69E-2</v>
      </c>
      <c r="AB298" t="s">
        <v>426</v>
      </c>
      <c r="AC298">
        <v>0.97319999999999995</v>
      </c>
      <c r="AD298">
        <v>0</v>
      </c>
      <c r="AE298">
        <v>2.6465999999999998</v>
      </c>
      <c r="AF298">
        <v>33</v>
      </c>
      <c r="AG298">
        <v>0</v>
      </c>
      <c r="AH298">
        <v>17</v>
      </c>
      <c r="AJ298" t="s">
        <v>947</v>
      </c>
      <c r="AL298" t="e">
        <f t="shared" ref="AL298:AL339" si="296">IF(AND(#REF!&lt;&gt;#REF!,#REF!&lt;&gt;#REF!),"Bold","")</f>
        <v>#REF!</v>
      </c>
    </row>
    <row r="299" spans="1:38">
      <c r="A299" t="s">
        <v>823</v>
      </c>
      <c r="B299" s="1">
        <v>0.63888888888888895</v>
      </c>
      <c r="C299" t="s">
        <v>213</v>
      </c>
      <c r="D299" t="s">
        <v>812</v>
      </c>
      <c r="E299" t="s">
        <v>330</v>
      </c>
      <c r="F299">
        <v>5523</v>
      </c>
      <c r="G299" t="s">
        <v>375</v>
      </c>
      <c r="H299" t="s">
        <v>231</v>
      </c>
      <c r="I299" t="s">
        <v>232</v>
      </c>
      <c r="J299" t="s">
        <v>331</v>
      </c>
      <c r="K299" t="s">
        <v>813</v>
      </c>
      <c r="L299">
        <v>7</v>
      </c>
      <c r="M299">
        <v>44.151299999999999</v>
      </c>
      <c r="N299">
        <v>35.009599999999999</v>
      </c>
      <c r="O299">
        <v>16.680900000000001</v>
      </c>
      <c r="P299">
        <v>8.1122999999999994</v>
      </c>
      <c r="Q299">
        <v>3.9365000000000001</v>
      </c>
      <c r="R299">
        <v>3.5741000000000001</v>
      </c>
      <c r="S299">
        <v>1.1153999999999999</v>
      </c>
      <c r="T299">
        <v>0.87939999999999996</v>
      </c>
      <c r="U299">
        <v>0</v>
      </c>
      <c r="V299">
        <v>0</v>
      </c>
      <c r="W299">
        <v>3.4167000000000001</v>
      </c>
      <c r="X299" t="s">
        <v>824</v>
      </c>
      <c r="Y299">
        <v>0.1366</v>
      </c>
      <c r="Z299" t="s">
        <v>825</v>
      </c>
      <c r="AA299">
        <v>6.6000000000000003E-2</v>
      </c>
      <c r="AB299" t="s">
        <v>396</v>
      </c>
      <c r="AC299">
        <v>0.3397</v>
      </c>
      <c r="AD299">
        <v>0</v>
      </c>
      <c r="AE299">
        <v>119.4996</v>
      </c>
      <c r="AF299">
        <v>50</v>
      </c>
      <c r="AG299">
        <v>84</v>
      </c>
      <c r="AH299">
        <v>17</v>
      </c>
      <c r="AJ299" t="s">
        <v>947</v>
      </c>
      <c r="AL299" t="e">
        <f t="shared" ref="AL299:AL340" si="297">IF(AND(#REF!&lt;&gt;#REF!,#REF!&lt;&gt;#REF!),"Bold","")</f>
        <v>#REF!</v>
      </c>
    </row>
    <row r="300" spans="1:38">
      <c r="B300" s="1"/>
      <c r="I300"/>
    </row>
    <row r="301" spans="1:38">
      <c r="B301" s="1"/>
      <c r="I301"/>
    </row>
    <row r="302" spans="1:38">
      <c r="B302" s="1"/>
      <c r="I302"/>
    </row>
    <row r="303" spans="1:38">
      <c r="B303" s="1"/>
      <c r="I303"/>
    </row>
    <row r="304" spans="1:38">
      <c r="B304" s="1"/>
      <c r="I304"/>
    </row>
    <row r="305" spans="2:9">
      <c r="B305" s="1"/>
      <c r="I305"/>
    </row>
    <row r="306" spans="2:9">
      <c r="B306" s="1"/>
      <c r="I306"/>
    </row>
    <row r="307" spans="2:9">
      <c r="B307" s="1"/>
      <c r="I307"/>
    </row>
    <row r="308" spans="2:9">
      <c r="B308" s="1"/>
      <c r="I308"/>
    </row>
    <row r="309" spans="2:9">
      <c r="B309" s="1"/>
      <c r="I309"/>
    </row>
    <row r="310" spans="2:9">
      <c r="B310" s="1"/>
      <c r="I310"/>
    </row>
    <row r="311" spans="2:9">
      <c r="B311" s="1"/>
      <c r="I311"/>
    </row>
    <row r="312" spans="2:9">
      <c r="B312" s="1"/>
      <c r="I312"/>
    </row>
    <row r="313" spans="2:9">
      <c r="B313" s="1"/>
      <c r="I313"/>
    </row>
    <row r="314" spans="2:9">
      <c r="B314" s="1"/>
      <c r="I314"/>
    </row>
    <row r="315" spans="2:9">
      <c r="B315" s="1"/>
      <c r="I315"/>
    </row>
    <row r="316" spans="2:9">
      <c r="B316" s="1"/>
      <c r="I316"/>
    </row>
    <row r="317" spans="2:9">
      <c r="B317" s="1"/>
      <c r="I317"/>
    </row>
    <row r="318" spans="2:9">
      <c r="B318" s="1"/>
      <c r="I318"/>
    </row>
    <row r="319" spans="2:9">
      <c r="B319" s="1"/>
      <c r="I319"/>
    </row>
    <row r="320" spans="2:9">
      <c r="B320" s="1"/>
      <c r="I320"/>
    </row>
    <row r="321" spans="2:9">
      <c r="B321" s="1"/>
      <c r="I321"/>
    </row>
    <row r="322" spans="2:9">
      <c r="B322" s="1"/>
      <c r="I322"/>
    </row>
    <row r="323" spans="2:9">
      <c r="B323" s="1"/>
      <c r="I323"/>
    </row>
    <row r="324" spans="2:9">
      <c r="B324" s="1"/>
      <c r="I324"/>
    </row>
    <row r="325" spans="2:9">
      <c r="B325" s="1"/>
      <c r="I325"/>
    </row>
    <row r="326" spans="2:9">
      <c r="B326" s="1"/>
      <c r="I326"/>
    </row>
    <row r="327" spans="2:9">
      <c r="B327" s="1"/>
      <c r="I327"/>
    </row>
    <row r="328" spans="2:9">
      <c r="B328" s="1"/>
      <c r="I328"/>
    </row>
    <row r="329" spans="2:9">
      <c r="B329" s="1"/>
      <c r="I329"/>
    </row>
    <row r="330" spans="2:9">
      <c r="B330" s="1"/>
      <c r="I330"/>
    </row>
    <row r="331" spans="2:9">
      <c r="B331" s="1"/>
      <c r="I331"/>
    </row>
    <row r="332" spans="2:9">
      <c r="B332" s="1"/>
      <c r="I332"/>
    </row>
    <row r="333" spans="2:9">
      <c r="B333" s="1"/>
      <c r="I333"/>
    </row>
    <row r="334" spans="2:9">
      <c r="B334" s="1"/>
      <c r="I334"/>
    </row>
    <row r="335" spans="2:9">
      <c r="B335" s="1"/>
      <c r="I335"/>
    </row>
    <row r="336" spans="2:9">
      <c r="B336" s="1"/>
      <c r="I336"/>
    </row>
    <row r="337" spans="2:9">
      <c r="B337" s="1"/>
      <c r="I337"/>
    </row>
    <row r="338" spans="2:9">
      <c r="B338" s="1"/>
      <c r="I338"/>
    </row>
    <row r="339" spans="2:9">
      <c r="B339" s="1"/>
      <c r="I339"/>
    </row>
    <row r="340" spans="2:9">
      <c r="B340" s="1"/>
      <c r="I340"/>
    </row>
    <row r="341" spans="2:9">
      <c r="B341" s="1"/>
      <c r="I341"/>
    </row>
    <row r="342" spans="2:9">
      <c r="B342" s="1"/>
      <c r="I342"/>
    </row>
    <row r="343" spans="2:9">
      <c r="B343" s="1"/>
      <c r="I343"/>
    </row>
    <row r="344" spans="2:9">
      <c r="B344" s="1"/>
      <c r="I344"/>
    </row>
    <row r="345" spans="2:9">
      <c r="B345" s="1"/>
      <c r="I345"/>
    </row>
    <row r="346" spans="2:9">
      <c r="B346" s="1"/>
      <c r="I346"/>
    </row>
    <row r="347" spans="2:9">
      <c r="B347" s="1"/>
      <c r="I347"/>
    </row>
    <row r="348" spans="2:9">
      <c r="B348" s="1"/>
      <c r="I348"/>
    </row>
    <row r="349" spans="2:9">
      <c r="B349" s="1"/>
      <c r="I349"/>
    </row>
    <row r="350" spans="2:9">
      <c r="B350" s="1"/>
      <c r="I350"/>
    </row>
    <row r="351" spans="2:9">
      <c r="B351" s="1"/>
      <c r="I351"/>
    </row>
    <row r="352" spans="2:9">
      <c r="B352" s="1"/>
      <c r="I352"/>
    </row>
    <row r="353" spans="2:9">
      <c r="B353" s="1"/>
      <c r="I353"/>
    </row>
    <row r="354" spans="2:9">
      <c r="B354" s="1"/>
      <c r="I354"/>
    </row>
    <row r="355" spans="2:9">
      <c r="B355" s="1"/>
      <c r="I355"/>
    </row>
    <row r="356" spans="2:9">
      <c r="B356" s="1"/>
      <c r="I356"/>
    </row>
    <row r="357" spans="2:9">
      <c r="B357" s="1"/>
      <c r="I357"/>
    </row>
    <row r="358" spans="2:9">
      <c r="B358" s="1"/>
      <c r="I358"/>
    </row>
    <row r="359" spans="2:9">
      <c r="B359" s="1"/>
      <c r="I359"/>
    </row>
    <row r="360" spans="2:9">
      <c r="B360" s="1"/>
      <c r="I360"/>
    </row>
    <row r="361" spans="2:9">
      <c r="B361" s="1"/>
      <c r="I361"/>
    </row>
    <row r="362" spans="2:9">
      <c r="B362" s="1"/>
      <c r="I362"/>
    </row>
    <row r="363" spans="2:9">
      <c r="B363" s="1"/>
      <c r="I363"/>
    </row>
    <row r="364" spans="2:9">
      <c r="B364" s="1"/>
      <c r="I364"/>
    </row>
    <row r="365" spans="2:9">
      <c r="B365" s="1"/>
      <c r="I365"/>
    </row>
    <row r="366" spans="2:9">
      <c r="B366" s="1"/>
      <c r="I366"/>
    </row>
    <row r="367" spans="2:9">
      <c r="B367" s="1"/>
      <c r="I367"/>
    </row>
    <row r="368" spans="2:9">
      <c r="B368" s="1"/>
      <c r="I368"/>
    </row>
    <row r="369" spans="2:9">
      <c r="B369" s="1"/>
      <c r="I369"/>
    </row>
    <row r="370" spans="2:9">
      <c r="B370" s="1"/>
      <c r="I370"/>
    </row>
    <row r="371" spans="2:9">
      <c r="B371" s="1"/>
      <c r="I371"/>
    </row>
    <row r="372" spans="2:9">
      <c r="B372" s="1"/>
      <c r="I372"/>
    </row>
    <row r="373" spans="2:9">
      <c r="B373" s="1"/>
      <c r="I373"/>
    </row>
    <row r="374" spans="2:9">
      <c r="B374" s="1"/>
      <c r="I374"/>
    </row>
    <row r="375" spans="2:9">
      <c r="B375" s="1"/>
      <c r="I375"/>
    </row>
    <row r="376" spans="2:9">
      <c r="B376" s="1"/>
      <c r="I376"/>
    </row>
    <row r="377" spans="2:9">
      <c r="B377" s="1"/>
      <c r="I377"/>
    </row>
    <row r="378" spans="2:9">
      <c r="B378" s="1"/>
      <c r="I378"/>
    </row>
    <row r="379" spans="2:9">
      <c r="B379" s="1"/>
      <c r="I379"/>
    </row>
    <row r="380" spans="2:9">
      <c r="B380" s="1"/>
      <c r="I380"/>
    </row>
    <row r="381" spans="2:9">
      <c r="B381" s="1"/>
      <c r="I381"/>
    </row>
    <row r="382" spans="2:9">
      <c r="B382" s="1"/>
      <c r="I382"/>
    </row>
    <row r="383" spans="2:9">
      <c r="B383" s="1"/>
      <c r="I383"/>
    </row>
    <row r="384" spans="2:9">
      <c r="B384" s="1"/>
      <c r="I384"/>
    </row>
    <row r="385" spans="2:9">
      <c r="B385" s="1"/>
      <c r="I385"/>
    </row>
    <row r="386" spans="2:9">
      <c r="B386" s="1"/>
      <c r="I386"/>
    </row>
    <row r="387" spans="2:9">
      <c r="B387" s="1"/>
      <c r="I387"/>
    </row>
    <row r="388" spans="2:9">
      <c r="B388" s="1"/>
      <c r="I388"/>
    </row>
    <row r="389" spans="2:9">
      <c r="B389" s="1"/>
      <c r="I389"/>
    </row>
    <row r="390" spans="2:9">
      <c r="B390" s="1"/>
      <c r="I390"/>
    </row>
    <row r="391" spans="2:9">
      <c r="B391" s="1"/>
      <c r="I391"/>
    </row>
    <row r="392" spans="2:9">
      <c r="B392" s="1"/>
      <c r="I392"/>
    </row>
    <row r="393" spans="2:9">
      <c r="I393"/>
    </row>
    <row r="394" spans="2:9">
      <c r="B394" s="1"/>
      <c r="I394"/>
    </row>
    <row r="395" spans="2:9">
      <c r="B395" s="1"/>
      <c r="I395"/>
    </row>
    <row r="396" spans="2:9">
      <c r="B396" s="1"/>
      <c r="I396"/>
    </row>
    <row r="397" spans="2:9">
      <c r="B397" s="1"/>
      <c r="I397"/>
    </row>
    <row r="398" spans="2:9">
      <c r="B398" s="1"/>
      <c r="I398"/>
    </row>
    <row r="399" spans="2:9">
      <c r="B399" s="1"/>
      <c r="I399"/>
    </row>
    <row r="400" spans="2:9">
      <c r="B400" s="1"/>
      <c r="I400"/>
    </row>
    <row r="401" spans="2:28">
      <c r="B401" s="1"/>
      <c r="I401"/>
      <c r="AB401" s="5"/>
    </row>
    <row r="402" spans="2:28">
      <c r="B402" s="1"/>
      <c r="I402"/>
    </row>
    <row r="403" spans="2:28">
      <c r="B403" s="1"/>
      <c r="I403"/>
    </row>
    <row r="404" spans="2:28">
      <c r="B404" s="1"/>
      <c r="I404"/>
    </row>
    <row r="405" spans="2:28">
      <c r="B405" s="1"/>
      <c r="I405"/>
    </row>
    <row r="406" spans="2:28">
      <c r="B406" s="1"/>
      <c r="I406"/>
    </row>
    <row r="407" spans="2:28">
      <c r="B407" s="1"/>
      <c r="I407"/>
    </row>
    <row r="408" spans="2:28">
      <c r="B408" s="1"/>
      <c r="I408"/>
    </row>
    <row r="409" spans="2:28">
      <c r="B409" s="1"/>
      <c r="I409"/>
    </row>
    <row r="410" spans="2:28">
      <c r="B410" s="1"/>
      <c r="I410"/>
    </row>
    <row r="411" spans="2:28">
      <c r="B411" s="1"/>
      <c r="I411"/>
    </row>
    <row r="412" spans="2:28">
      <c r="B412" s="1"/>
      <c r="I412"/>
    </row>
    <row r="413" spans="2:28">
      <c r="B413" s="1"/>
      <c r="I413"/>
    </row>
    <row r="414" spans="2:28">
      <c r="B414" s="1"/>
      <c r="I414"/>
    </row>
    <row r="415" spans="2:28">
      <c r="B415" s="1"/>
      <c r="I415"/>
    </row>
    <row r="416" spans="2:28">
      <c r="B416" s="1"/>
      <c r="I416"/>
    </row>
    <row r="417" spans="2:9">
      <c r="B417" s="1"/>
      <c r="I417"/>
    </row>
    <row r="418" spans="2:9">
      <c r="B418" s="1"/>
      <c r="I418"/>
    </row>
    <row r="419" spans="2:9">
      <c r="B419" s="1"/>
      <c r="I419"/>
    </row>
    <row r="420" spans="2:9">
      <c r="B420" s="1"/>
      <c r="I420"/>
    </row>
    <row r="421" spans="2:9">
      <c r="B421" s="1"/>
      <c r="I421"/>
    </row>
    <row r="422" spans="2:9">
      <c r="B422" s="1"/>
      <c r="I422"/>
    </row>
    <row r="423" spans="2:9">
      <c r="B423" s="1"/>
      <c r="I423"/>
    </row>
    <row r="424" spans="2:9">
      <c r="B424" s="1"/>
      <c r="I424"/>
    </row>
    <row r="425" spans="2:9">
      <c r="B425" s="1"/>
      <c r="I425"/>
    </row>
    <row r="426" spans="2:9">
      <c r="B426" s="1"/>
      <c r="I426"/>
    </row>
    <row r="427" spans="2:9">
      <c r="B427" s="1"/>
      <c r="I427"/>
    </row>
    <row r="428" spans="2:9">
      <c r="B428" s="1"/>
      <c r="I428"/>
    </row>
    <row r="429" spans="2:9">
      <c r="B429" s="1"/>
      <c r="I429"/>
    </row>
    <row r="430" spans="2:9">
      <c r="B430" s="1"/>
      <c r="I430"/>
    </row>
    <row r="431" spans="2:9">
      <c r="B431" s="1"/>
      <c r="I431"/>
    </row>
    <row r="432" spans="2:9">
      <c r="B432" s="1"/>
      <c r="I432"/>
    </row>
    <row r="433" spans="2:28">
      <c r="B433" s="1"/>
      <c r="I433"/>
    </row>
    <row r="434" spans="2:28">
      <c r="B434" s="1"/>
      <c r="I434"/>
    </row>
    <row r="435" spans="2:28">
      <c r="B435" s="1"/>
      <c r="I435"/>
    </row>
    <row r="436" spans="2:28">
      <c r="B436" s="1"/>
      <c r="I436"/>
    </row>
    <row r="437" spans="2:28">
      <c r="B437" s="1"/>
      <c r="I437"/>
    </row>
    <row r="438" spans="2:28">
      <c r="B438" s="1"/>
      <c r="I438"/>
    </row>
    <row r="439" spans="2:28">
      <c r="B439" s="1"/>
      <c r="I439"/>
    </row>
    <row r="440" spans="2:28">
      <c r="B440" s="1"/>
      <c r="I440"/>
    </row>
    <row r="441" spans="2:28">
      <c r="B441" s="1"/>
      <c r="I441"/>
    </row>
    <row r="442" spans="2:28">
      <c r="B442" s="1"/>
      <c r="I442"/>
    </row>
    <row r="443" spans="2:28">
      <c r="B443" s="1"/>
      <c r="I443"/>
    </row>
    <row r="444" spans="2:28">
      <c r="B444" s="1"/>
      <c r="I444"/>
    </row>
    <row r="445" spans="2:28">
      <c r="B445" s="1"/>
      <c r="I445"/>
    </row>
    <row r="446" spans="2:28">
      <c r="B446" s="1"/>
      <c r="I446"/>
    </row>
    <row r="447" spans="2:28">
      <c r="B447" s="1"/>
      <c r="I447"/>
    </row>
    <row r="448" spans="2:28">
      <c r="B448" s="1"/>
      <c r="I448"/>
      <c r="AB448" s="5"/>
    </row>
    <row r="449" spans="2:9">
      <c r="B449" s="1"/>
      <c r="I449"/>
    </row>
    <row r="450" spans="2:9">
      <c r="B450" s="1"/>
      <c r="I450"/>
    </row>
    <row r="451" spans="2:9">
      <c r="B451" s="1"/>
      <c r="I451"/>
    </row>
    <row r="452" spans="2:9">
      <c r="B452" s="1"/>
      <c r="I452"/>
    </row>
    <row r="453" spans="2:9">
      <c r="I453"/>
    </row>
  </sheetData>
  <autoFilter ref="A1:AK1"/>
  <sortState ref="A2:AG453">
    <sortCondition descending="1" ref="AD2"/>
  </sortState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2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9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9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9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9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2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2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140625" bestFit="1" customWidth="1"/>
    <col min="2" max="2" width="19.85546875" bestFit="1" customWidth="1"/>
    <col min="3" max="5" width="12" bestFit="1" customWidth="1"/>
    <col min="6" max="6" width="13.28515625" bestFit="1" customWidth="1"/>
    <col min="7" max="7" width="82.42578125" bestFit="1" customWidth="1"/>
    <col min="8" max="8" width="19.85546875" bestFit="1" customWidth="1"/>
    <col min="9" max="9" width="13.42578125" bestFit="1" customWidth="1"/>
    <col min="10" max="10" width="16.28515625" bestFit="1" customWidth="1"/>
    <col min="11" max="11" width="57.42578125" bestFit="1" customWidth="1"/>
    <col min="12" max="19" width="22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22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1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794</v>
      </c>
      <c r="B2" s="1">
        <v>0.63194444444444442</v>
      </c>
      <c r="C2" t="s">
        <v>212</v>
      </c>
      <c r="D2" t="s">
        <v>229</v>
      </c>
      <c r="F2">
        <v>6542</v>
      </c>
      <c r="G2" t="s">
        <v>230</v>
      </c>
      <c r="H2" t="s">
        <v>231</v>
      </c>
      <c r="I2" t="s">
        <v>232</v>
      </c>
      <c r="J2" t="s">
        <v>331</v>
      </c>
      <c r="K2" t="s">
        <v>793</v>
      </c>
      <c r="L2">
        <v>6</v>
      </c>
      <c r="M2">
        <v>64.064099999999996</v>
      </c>
      <c r="N2">
        <v>50.38</v>
      </c>
      <c r="O2">
        <v>34.726399999999998</v>
      </c>
      <c r="P2">
        <v>11.7318</v>
      </c>
      <c r="Q2">
        <v>5.7148000000000003</v>
      </c>
      <c r="R2">
        <v>6.9889999999999999</v>
      </c>
      <c r="S2">
        <v>3.5884</v>
      </c>
      <c r="T2">
        <v>2.0558000000000001</v>
      </c>
      <c r="U2">
        <v>1.3843000000000001</v>
      </c>
      <c r="V2">
        <v>1.0542</v>
      </c>
      <c r="W2">
        <v>14.132899999999999</v>
      </c>
      <c r="X2" t="s">
        <v>363</v>
      </c>
      <c r="Y2">
        <v>1.9322999999999999</v>
      </c>
      <c r="Z2" t="s">
        <v>254</v>
      </c>
      <c r="AA2">
        <v>0.25019999999999998</v>
      </c>
      <c r="AB2" t="s">
        <v>674</v>
      </c>
      <c r="AC2">
        <v>2.2925</v>
      </c>
      <c r="AD2">
        <v>12.9946</v>
      </c>
      <c r="AE2" s="23">
        <v>213.29130000000001</v>
      </c>
      <c r="AF2">
        <v>4.5</v>
      </c>
      <c r="AG2">
        <v>110</v>
      </c>
    </row>
    <row r="3" spans="1:33">
      <c r="A3" t="s">
        <v>795</v>
      </c>
      <c r="B3" s="1">
        <v>0.63194444444444442</v>
      </c>
      <c r="C3" t="s">
        <v>212</v>
      </c>
      <c r="D3" t="s">
        <v>229</v>
      </c>
      <c r="F3">
        <v>6542</v>
      </c>
      <c r="G3" t="s">
        <v>230</v>
      </c>
      <c r="H3" t="s">
        <v>231</v>
      </c>
      <c r="I3" t="s">
        <v>232</v>
      </c>
      <c r="J3" t="s">
        <v>331</v>
      </c>
      <c r="K3" t="s">
        <v>793</v>
      </c>
      <c r="L3">
        <v>6</v>
      </c>
      <c r="M3">
        <v>55.46</v>
      </c>
      <c r="N3">
        <v>58.996000000000002</v>
      </c>
      <c r="O3">
        <v>25.592500000000001</v>
      </c>
      <c r="P3">
        <v>5.6905000000000001</v>
      </c>
      <c r="Q3">
        <v>6.5533999999999999</v>
      </c>
      <c r="R3">
        <v>6.4231999999999996</v>
      </c>
      <c r="S3">
        <v>2.4418000000000002</v>
      </c>
      <c r="T3">
        <v>1.7346999999999999</v>
      </c>
      <c r="U3">
        <v>1.7484</v>
      </c>
      <c r="V3">
        <v>1.0505</v>
      </c>
      <c r="W3">
        <v>5.7142999999999997</v>
      </c>
      <c r="X3" t="s">
        <v>588</v>
      </c>
      <c r="Y3">
        <v>0.82640000000000002</v>
      </c>
      <c r="Z3" t="s">
        <v>589</v>
      </c>
      <c r="AA3">
        <v>1.3655999999999999</v>
      </c>
      <c r="AB3" t="s">
        <v>796</v>
      </c>
      <c r="AC3">
        <v>1.3273999999999999</v>
      </c>
      <c r="AD3">
        <v>2.3675999999999999</v>
      </c>
      <c r="AE3">
        <v>177.29239999999999</v>
      </c>
      <c r="AF3">
        <v>12</v>
      </c>
      <c r="AG3">
        <v>0</v>
      </c>
    </row>
    <row r="4" spans="1:33">
      <c r="A4" t="s">
        <v>797</v>
      </c>
      <c r="B4" s="1">
        <v>0.63194444444444442</v>
      </c>
      <c r="C4" t="s">
        <v>212</v>
      </c>
      <c r="D4" t="s">
        <v>229</v>
      </c>
      <c r="F4">
        <v>6542</v>
      </c>
      <c r="G4" t="s">
        <v>230</v>
      </c>
      <c r="H4" t="s">
        <v>231</v>
      </c>
      <c r="I4" t="s">
        <v>232</v>
      </c>
      <c r="J4" t="s">
        <v>331</v>
      </c>
      <c r="K4" t="s">
        <v>793</v>
      </c>
      <c r="L4">
        <v>6</v>
      </c>
      <c r="M4">
        <v>58.713200000000001</v>
      </c>
      <c r="N4">
        <v>45.92</v>
      </c>
      <c r="O4">
        <v>23.380700000000001</v>
      </c>
      <c r="P4">
        <v>11.398199999999999</v>
      </c>
      <c r="Q4">
        <v>4.2961999999999998</v>
      </c>
      <c r="R4">
        <v>3.1718000000000002</v>
      </c>
      <c r="S4">
        <v>2.5705</v>
      </c>
      <c r="T4">
        <v>1.5989</v>
      </c>
      <c r="U4">
        <v>1.3865000000000001</v>
      </c>
      <c r="V4">
        <v>1.1658999999999999</v>
      </c>
      <c r="W4">
        <v>9.92</v>
      </c>
      <c r="X4" t="s">
        <v>245</v>
      </c>
      <c r="Y4">
        <v>1.1133999999999999</v>
      </c>
      <c r="Z4" t="s">
        <v>246</v>
      </c>
      <c r="AA4">
        <v>2.3435999999999999</v>
      </c>
      <c r="AB4" t="s">
        <v>311</v>
      </c>
      <c r="AC4">
        <v>1.4968999999999999</v>
      </c>
      <c r="AD4">
        <v>8.3948</v>
      </c>
      <c r="AE4">
        <v>176.8707</v>
      </c>
      <c r="AF4">
        <v>6</v>
      </c>
      <c r="AG4">
        <v>102</v>
      </c>
    </row>
    <row r="5" spans="1:33">
      <c r="A5" t="s">
        <v>798</v>
      </c>
      <c r="B5" s="1">
        <v>0.63194444444444442</v>
      </c>
      <c r="C5" t="s">
        <v>212</v>
      </c>
      <c r="D5" t="s">
        <v>229</v>
      </c>
      <c r="F5">
        <v>6542</v>
      </c>
      <c r="G5" t="s">
        <v>230</v>
      </c>
      <c r="H5" t="s">
        <v>231</v>
      </c>
      <c r="I5" t="s">
        <v>232</v>
      </c>
      <c r="J5" t="s">
        <v>331</v>
      </c>
      <c r="K5" t="s">
        <v>793</v>
      </c>
      <c r="L5">
        <v>7</v>
      </c>
      <c r="M5">
        <v>48.939</v>
      </c>
      <c r="N5">
        <v>54.110399999999998</v>
      </c>
      <c r="O5">
        <v>29.174099999999999</v>
      </c>
      <c r="P5">
        <v>7.1425000000000001</v>
      </c>
      <c r="Q5">
        <v>3.4738000000000002</v>
      </c>
      <c r="R5">
        <v>3.0118</v>
      </c>
      <c r="S5">
        <v>1.1415</v>
      </c>
      <c r="T5">
        <v>0.88380000000000003</v>
      </c>
      <c r="U5">
        <v>0</v>
      </c>
      <c r="V5">
        <v>0</v>
      </c>
      <c r="W5">
        <v>14.279299999999999</v>
      </c>
      <c r="X5" t="s">
        <v>273</v>
      </c>
      <c r="Y5">
        <v>0.43780000000000002</v>
      </c>
      <c r="Z5" t="s">
        <v>742</v>
      </c>
      <c r="AA5">
        <v>0.114</v>
      </c>
      <c r="AB5" t="s">
        <v>353</v>
      </c>
      <c r="AC5">
        <v>1.5966</v>
      </c>
      <c r="AD5">
        <v>2.8250000000000002</v>
      </c>
      <c r="AE5">
        <v>169.49619999999999</v>
      </c>
      <c r="AF5">
        <v>7.5</v>
      </c>
      <c r="AG5">
        <v>0</v>
      </c>
    </row>
    <row r="6" spans="1:33">
      <c r="A6" t="s">
        <v>799</v>
      </c>
      <c r="B6" s="1">
        <v>0.63194444444444442</v>
      </c>
      <c r="C6" t="s">
        <v>212</v>
      </c>
      <c r="D6" t="s">
        <v>229</v>
      </c>
      <c r="F6">
        <v>6542</v>
      </c>
      <c r="G6" t="s">
        <v>230</v>
      </c>
      <c r="H6" t="s">
        <v>231</v>
      </c>
      <c r="I6" t="s">
        <v>232</v>
      </c>
      <c r="J6" t="s">
        <v>331</v>
      </c>
      <c r="K6" t="s">
        <v>793</v>
      </c>
      <c r="L6">
        <v>7</v>
      </c>
      <c r="M6">
        <v>59.6569</v>
      </c>
      <c r="N6">
        <v>37.869100000000003</v>
      </c>
      <c r="O6">
        <v>12.289199999999999</v>
      </c>
      <c r="P6">
        <v>5.6551999999999998</v>
      </c>
      <c r="Q6">
        <v>2.6034000000000002</v>
      </c>
      <c r="R6">
        <v>2.4963000000000002</v>
      </c>
      <c r="S6">
        <v>2.8815</v>
      </c>
      <c r="T6">
        <v>0</v>
      </c>
      <c r="U6">
        <v>0</v>
      </c>
      <c r="V6">
        <v>0</v>
      </c>
      <c r="W6">
        <v>18.531400000000001</v>
      </c>
      <c r="X6" t="s">
        <v>496</v>
      </c>
      <c r="Y6">
        <v>2.2073</v>
      </c>
      <c r="Z6" t="s">
        <v>423</v>
      </c>
      <c r="AA6">
        <v>0.41399999999999998</v>
      </c>
      <c r="AB6" t="s">
        <v>800</v>
      </c>
      <c r="AC6">
        <v>3.9392999999999998</v>
      </c>
      <c r="AD6">
        <v>5.0476999999999999</v>
      </c>
      <c r="AE6">
        <v>157.20009999999999</v>
      </c>
      <c r="AF6">
        <v>10</v>
      </c>
      <c r="AG6">
        <v>0</v>
      </c>
    </row>
    <row r="7" spans="1:33">
      <c r="A7" t="s">
        <v>801</v>
      </c>
      <c r="B7" s="1">
        <v>0.63194444444444442</v>
      </c>
      <c r="C7" t="s">
        <v>212</v>
      </c>
      <c r="D7" t="s">
        <v>229</v>
      </c>
      <c r="F7">
        <v>6542</v>
      </c>
      <c r="G7" t="s">
        <v>230</v>
      </c>
      <c r="H7" t="s">
        <v>231</v>
      </c>
      <c r="I7" t="s">
        <v>232</v>
      </c>
      <c r="J7" t="s">
        <v>331</v>
      </c>
      <c r="K7" t="s">
        <v>793</v>
      </c>
      <c r="L7">
        <v>5</v>
      </c>
      <c r="M7">
        <v>59.220999999999997</v>
      </c>
      <c r="N7">
        <v>30.885100000000001</v>
      </c>
      <c r="O7">
        <v>22.431999999999999</v>
      </c>
      <c r="P7">
        <v>7.8910999999999998</v>
      </c>
      <c r="Q7">
        <v>3.0116000000000001</v>
      </c>
      <c r="R7">
        <v>2.0794000000000001</v>
      </c>
      <c r="S7">
        <v>1.84</v>
      </c>
      <c r="T7">
        <v>0</v>
      </c>
      <c r="U7">
        <v>0</v>
      </c>
      <c r="V7">
        <v>0</v>
      </c>
      <c r="W7">
        <v>15.211399999999999</v>
      </c>
      <c r="X7" t="s">
        <v>241</v>
      </c>
      <c r="Y7">
        <v>1.0004</v>
      </c>
      <c r="Z7" t="s">
        <v>262</v>
      </c>
      <c r="AA7">
        <v>2.2663000000000002</v>
      </c>
      <c r="AB7" t="s">
        <v>802</v>
      </c>
      <c r="AC7">
        <v>2.6888999999999998</v>
      </c>
      <c r="AD7">
        <v>4.6712999999999996</v>
      </c>
      <c r="AE7">
        <v>156.96950000000001</v>
      </c>
      <c r="AF7">
        <v>5.5</v>
      </c>
      <c r="AG7">
        <v>0</v>
      </c>
    </row>
    <row r="8" spans="1:33">
      <c r="A8" t="s">
        <v>803</v>
      </c>
      <c r="B8" s="1">
        <v>0.63194444444444442</v>
      </c>
      <c r="C8" t="s">
        <v>212</v>
      </c>
      <c r="D8" t="s">
        <v>229</v>
      </c>
      <c r="F8">
        <v>6542</v>
      </c>
      <c r="G8" t="s">
        <v>230</v>
      </c>
      <c r="H8" t="s">
        <v>231</v>
      </c>
      <c r="I8" t="s">
        <v>232</v>
      </c>
      <c r="J8" t="s">
        <v>331</v>
      </c>
      <c r="K8" t="s">
        <v>793</v>
      </c>
      <c r="L8">
        <v>5</v>
      </c>
      <c r="M8">
        <v>44.640999999999998</v>
      </c>
      <c r="N8">
        <v>45.044699999999999</v>
      </c>
      <c r="O8">
        <v>21.9373</v>
      </c>
      <c r="P8">
        <v>3.7511999999999999</v>
      </c>
      <c r="Q8">
        <v>3.0838999999999999</v>
      </c>
      <c r="R8">
        <v>0</v>
      </c>
      <c r="S8">
        <v>0</v>
      </c>
      <c r="T8">
        <v>0</v>
      </c>
      <c r="U8">
        <v>0</v>
      </c>
      <c r="V8">
        <v>0</v>
      </c>
      <c r="W8">
        <v>5.7142999999999997</v>
      </c>
      <c r="X8" t="s">
        <v>617</v>
      </c>
      <c r="Y8">
        <v>0.58330000000000004</v>
      </c>
      <c r="Z8" t="s">
        <v>804</v>
      </c>
      <c r="AA8">
        <v>1.0282</v>
      </c>
      <c r="AB8" t="s">
        <v>315</v>
      </c>
      <c r="AC8">
        <v>1.9244000000000001</v>
      </c>
      <c r="AD8">
        <v>5.6</v>
      </c>
      <c r="AE8">
        <v>142.4511</v>
      </c>
      <c r="AF8">
        <v>20</v>
      </c>
      <c r="AG8">
        <v>0</v>
      </c>
    </row>
    <row r="9" spans="1:33">
      <c r="A9" t="s">
        <v>805</v>
      </c>
      <c r="B9" s="1">
        <v>0.63194444444444442</v>
      </c>
      <c r="C9" t="s">
        <v>212</v>
      </c>
      <c r="D9" t="s">
        <v>229</v>
      </c>
      <c r="F9">
        <v>6542</v>
      </c>
      <c r="G9" t="s">
        <v>230</v>
      </c>
      <c r="H9" t="s">
        <v>231</v>
      </c>
      <c r="I9" t="s">
        <v>232</v>
      </c>
      <c r="J9" t="s">
        <v>331</v>
      </c>
      <c r="K9" t="s">
        <v>793</v>
      </c>
      <c r="L9">
        <v>7</v>
      </c>
      <c r="M9">
        <v>55.575299999999999</v>
      </c>
      <c r="N9">
        <v>25.709399999999999</v>
      </c>
      <c r="O9">
        <v>14.5944</v>
      </c>
      <c r="P9">
        <v>8.6583000000000006</v>
      </c>
      <c r="Q9">
        <v>2.9167000000000001</v>
      </c>
      <c r="R9">
        <v>3.3363999999999998</v>
      </c>
      <c r="S9">
        <v>0</v>
      </c>
      <c r="T9">
        <v>0</v>
      </c>
      <c r="U9">
        <v>0</v>
      </c>
      <c r="V9">
        <v>0</v>
      </c>
      <c r="W9">
        <v>14.4514</v>
      </c>
      <c r="X9" t="s">
        <v>277</v>
      </c>
      <c r="Y9">
        <v>1.0842000000000001</v>
      </c>
      <c r="Z9" t="s">
        <v>278</v>
      </c>
      <c r="AA9">
        <v>2.3885000000000001</v>
      </c>
      <c r="AB9" t="s">
        <v>400</v>
      </c>
      <c r="AC9">
        <v>2.6267999999999998</v>
      </c>
      <c r="AD9">
        <v>3.4996999999999998</v>
      </c>
      <c r="AE9">
        <v>140.90819999999999</v>
      </c>
      <c r="AF9">
        <v>3.5</v>
      </c>
      <c r="AG9">
        <v>0</v>
      </c>
    </row>
    <row r="10" spans="1:33">
      <c r="A10" t="s">
        <v>806</v>
      </c>
      <c r="B10" s="1">
        <v>0.63194444444444442</v>
      </c>
      <c r="C10" t="s">
        <v>212</v>
      </c>
      <c r="D10" t="s">
        <v>229</v>
      </c>
      <c r="F10">
        <v>6542</v>
      </c>
      <c r="G10" t="s">
        <v>230</v>
      </c>
      <c r="H10" t="s">
        <v>231</v>
      </c>
      <c r="I10" t="s">
        <v>232</v>
      </c>
      <c r="J10" t="s">
        <v>331</v>
      </c>
      <c r="K10" t="s">
        <v>793</v>
      </c>
      <c r="L10">
        <v>6</v>
      </c>
      <c r="M10">
        <v>53.4848</v>
      </c>
      <c r="N10">
        <v>34.702199999999998</v>
      </c>
      <c r="O10">
        <v>17.5595</v>
      </c>
      <c r="P10">
        <v>6.4161999999999999</v>
      </c>
      <c r="Q10">
        <v>2.9838</v>
      </c>
      <c r="R10">
        <v>2.7193999999999998</v>
      </c>
      <c r="S10">
        <v>0</v>
      </c>
      <c r="T10">
        <v>0</v>
      </c>
      <c r="U10">
        <v>0</v>
      </c>
      <c r="V10">
        <v>0</v>
      </c>
      <c r="W10">
        <v>8.8256999999999994</v>
      </c>
      <c r="X10" t="s">
        <v>265</v>
      </c>
      <c r="Y10">
        <v>0.32750000000000001</v>
      </c>
      <c r="Z10" t="s">
        <v>589</v>
      </c>
      <c r="AA10">
        <v>0.4768</v>
      </c>
      <c r="AB10" t="s">
        <v>807</v>
      </c>
      <c r="AC10">
        <v>1.589</v>
      </c>
      <c r="AD10">
        <v>1.5003</v>
      </c>
      <c r="AE10">
        <v>136.52199999999999</v>
      </c>
      <c r="AF10">
        <v>14</v>
      </c>
      <c r="AG10">
        <v>0</v>
      </c>
    </row>
    <row r="11" spans="1:33">
      <c r="A11" t="s">
        <v>808</v>
      </c>
      <c r="B11" s="1">
        <v>0.63194444444444442</v>
      </c>
      <c r="C11" t="s">
        <v>212</v>
      </c>
      <c r="D11" t="s">
        <v>229</v>
      </c>
      <c r="F11">
        <v>6542</v>
      </c>
      <c r="G11" t="s">
        <v>230</v>
      </c>
      <c r="H11" t="s">
        <v>231</v>
      </c>
      <c r="I11" t="s">
        <v>232</v>
      </c>
      <c r="J11" t="s">
        <v>331</v>
      </c>
      <c r="K11" t="s">
        <v>793</v>
      </c>
      <c r="L11">
        <v>6</v>
      </c>
      <c r="M11">
        <v>40.598799999999997</v>
      </c>
      <c r="N11">
        <v>35.265300000000003</v>
      </c>
      <c r="O11">
        <v>15.853899999999999</v>
      </c>
      <c r="P11">
        <v>6.3658999999999999</v>
      </c>
      <c r="Q11">
        <v>4.0147000000000004</v>
      </c>
      <c r="R11">
        <v>2.3683000000000001</v>
      </c>
      <c r="S11">
        <v>2.0318000000000001</v>
      </c>
      <c r="T11">
        <v>1.5357000000000001</v>
      </c>
      <c r="U11">
        <v>0</v>
      </c>
      <c r="V11">
        <v>0</v>
      </c>
      <c r="W11">
        <v>13.3071</v>
      </c>
      <c r="X11" t="s">
        <v>584</v>
      </c>
      <c r="Y11">
        <v>8.8800000000000004E-2</v>
      </c>
      <c r="Z11" t="s">
        <v>423</v>
      </c>
      <c r="AA11">
        <v>0.41399999999999998</v>
      </c>
      <c r="AB11" t="s">
        <v>802</v>
      </c>
      <c r="AC11">
        <v>2.1153</v>
      </c>
      <c r="AD11">
        <v>8.5</v>
      </c>
      <c r="AE11">
        <v>134.5436</v>
      </c>
      <c r="AF11">
        <v>10</v>
      </c>
      <c r="AG11">
        <v>0</v>
      </c>
    </row>
    <row r="12" spans="1:33">
      <c r="A12" t="s">
        <v>809</v>
      </c>
      <c r="B12" s="1">
        <v>0.63194444444444442</v>
      </c>
      <c r="C12" t="s">
        <v>212</v>
      </c>
      <c r="D12" t="s">
        <v>229</v>
      </c>
      <c r="F12">
        <v>6542</v>
      </c>
      <c r="G12" t="s">
        <v>230</v>
      </c>
      <c r="H12" t="s">
        <v>231</v>
      </c>
      <c r="I12" t="s">
        <v>232</v>
      </c>
      <c r="J12" t="s">
        <v>331</v>
      </c>
      <c r="K12" t="s">
        <v>793</v>
      </c>
      <c r="L12">
        <v>6</v>
      </c>
      <c r="M12">
        <v>33.896000000000001</v>
      </c>
      <c r="N12">
        <v>34.834000000000003</v>
      </c>
      <c r="O12">
        <v>15.6593</v>
      </c>
      <c r="P12">
        <v>7.1836000000000002</v>
      </c>
      <c r="Q12">
        <v>4.7834000000000003</v>
      </c>
      <c r="R12">
        <v>2.5871</v>
      </c>
      <c r="S12">
        <v>1.9077</v>
      </c>
      <c r="T12">
        <v>1.379</v>
      </c>
      <c r="U12">
        <v>0.79859999999999998</v>
      </c>
      <c r="V12">
        <v>1.4303999999999999</v>
      </c>
      <c r="W12">
        <v>11.36</v>
      </c>
      <c r="X12" t="s">
        <v>261</v>
      </c>
      <c r="Y12">
        <v>0.3891</v>
      </c>
      <c r="Z12" t="s">
        <v>810</v>
      </c>
      <c r="AA12">
        <v>0</v>
      </c>
      <c r="AB12" t="s">
        <v>459</v>
      </c>
      <c r="AC12">
        <v>1.9916</v>
      </c>
      <c r="AD12">
        <v>3.2410999999999999</v>
      </c>
      <c r="AE12">
        <v>121.441</v>
      </c>
      <c r="AF12">
        <v>33</v>
      </c>
      <c r="AG12">
        <v>0</v>
      </c>
    </row>
    <row r="13" spans="1:33">
      <c r="A13" t="s">
        <v>811</v>
      </c>
      <c r="B13" s="1">
        <v>0.63194444444444442</v>
      </c>
      <c r="C13" t="s">
        <v>212</v>
      </c>
      <c r="D13" t="s">
        <v>229</v>
      </c>
      <c r="F13">
        <v>6542</v>
      </c>
      <c r="G13" t="s">
        <v>230</v>
      </c>
      <c r="H13" t="s">
        <v>231</v>
      </c>
      <c r="I13" t="s">
        <v>232</v>
      </c>
      <c r="J13" t="s">
        <v>331</v>
      </c>
      <c r="K13" t="s">
        <v>793</v>
      </c>
      <c r="L13">
        <v>8</v>
      </c>
      <c r="M13">
        <v>46.395200000000003</v>
      </c>
      <c r="N13">
        <v>30.660299999999999</v>
      </c>
      <c r="O13">
        <v>14.484500000000001</v>
      </c>
      <c r="P13">
        <v>4.6284000000000001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485</v>
      </c>
      <c r="Y13">
        <v>8.4400000000000003E-2</v>
      </c>
      <c r="Z13" t="s">
        <v>306</v>
      </c>
      <c r="AA13">
        <v>0.95479999999999998</v>
      </c>
      <c r="AB13" t="s">
        <v>322</v>
      </c>
      <c r="AC13">
        <v>1.9527000000000001</v>
      </c>
      <c r="AD13">
        <v>3.5</v>
      </c>
      <c r="AE13">
        <v>114.27200000000001</v>
      </c>
      <c r="AF13">
        <v>14</v>
      </c>
      <c r="AG13">
        <v>0</v>
      </c>
    </row>
    <row r="51" spans="1:33" hidden="1" outlineLevel="1">
      <c r="A51" t="str">
        <f>C2</f>
        <v>Wexford</v>
      </c>
      <c r="B51">
        <f>B2</f>
        <v>0.63194444444444442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Peacocks Secret (IRE)</v>
      </c>
      <c r="L52" t="str">
        <f t="shared" si="0"/>
        <v>Last Garrison (IRE)</v>
      </c>
      <c r="M52" t="str">
        <f t="shared" si="0"/>
        <v>Peacocks Secret (IRE)</v>
      </c>
      <c r="N52" t="str">
        <f t="shared" ref="N52:N91" si="1">INDEX($A$2:$A$20,(MATCH(LARGE(W$2:W$20,$J52),W$2:W$20,0)))</f>
        <v>Crazyheart (IRE)</v>
      </c>
      <c r="O52" t="str">
        <f t="shared" ref="O52:O91" si="2">INDEX($A$2:$A$20,(MATCH(LARGE(AA$2:AA$20,$J52),AA$2:AA$20,0)))</f>
        <v>Cherokee Bill</v>
      </c>
      <c r="P52" t="str">
        <f t="shared" ref="P52:P91" si="3">INDEX($A$2:$A$20,(MATCH(LARGE(Y$2:Y$20,$J52),Y$2:Y$20,0)))</f>
        <v>Crazyheart (IRE)</v>
      </c>
      <c r="Q52" t="str">
        <f t="shared" ref="Q52:Q91" si="4">INDEX($A$2:$A$20,(MATCH(LARGE(Y$2:Y$20,$J52),Y$2:Y$20,0)))</f>
        <v>Crazyheart (IRE)</v>
      </c>
      <c r="R52" t="str">
        <f t="shared" ref="R52:R91" si="5">INDEX($A$2:$A$20,(MATCH(LARGE(AD$2:AD$20,$J52),AD$2:AD$20,0)))</f>
        <v>Peacocks Secret (IRE)</v>
      </c>
      <c r="S52" t="str">
        <f t="shared" ref="S52:S80" si="6">A2</f>
        <v>Peacocks Secret (IRE)</v>
      </c>
      <c r="V52">
        <f t="shared" ref="V52:V80" si="7">SUM(Y52:AF52)</f>
        <v>77</v>
      </c>
      <c r="W52">
        <f t="shared" ref="W52:W80" si="8">V52-AG2</f>
        <v>-33</v>
      </c>
      <c r="X52">
        <f t="shared" ref="X52:X60" si="9">IF(ISNA(W52),"",W52)</f>
        <v>-33</v>
      </c>
      <c r="Y52">
        <f t="shared" ref="Y52:AA80" si="10">(($H$63+1)-(RANK(M2,M$2:M$30)))</f>
        <v>12</v>
      </c>
      <c r="Z52">
        <f t="shared" si="10"/>
        <v>10</v>
      </c>
      <c r="AA52">
        <f t="shared" si="10"/>
        <v>12</v>
      </c>
      <c r="AB52">
        <f t="shared" ref="AB52:AB80" si="11">(($H$63+1)-(RANK(W2,W$2:W$30)))</f>
        <v>8</v>
      </c>
      <c r="AC52">
        <f t="shared" ref="AC52:AC80" si="12">(($H$63+1)-(RANK(Y2,Y$2:Y$30)))</f>
        <v>11</v>
      </c>
      <c r="AD52">
        <f t="shared" ref="AD52:AD80" si="13">(($H$63+1)-(RANK(AA2,AA$2:AA$30)))</f>
        <v>3</v>
      </c>
      <c r="AE52">
        <f t="shared" ref="AE52:AF80" si="14">(($H$63+1)-(RANK(AC2,AC$2:AC$30)))</f>
        <v>9</v>
      </c>
      <c r="AF52">
        <f t="shared" si="14"/>
        <v>12</v>
      </c>
      <c r="AG52" t="str">
        <f>INDEX(S52:S92, MATCH(LARGE(X52:X92, 1),X52:X92, 0))</f>
        <v>Crazyheart (IRE)</v>
      </c>
    </row>
    <row r="53" spans="1:33" hidden="1" outlineLevel="1">
      <c r="A53" t="s">
        <v>43</v>
      </c>
      <c r="B53" t="str">
        <f>A2</f>
        <v>Peacocks Secret (IRE)</v>
      </c>
      <c r="C53">
        <f>AE2</f>
        <v>213.29130000000001</v>
      </c>
      <c r="D53">
        <f>AG2</f>
        <v>110</v>
      </c>
      <c r="E53">
        <f>C53-D53</f>
        <v>103.29130000000001</v>
      </c>
      <c r="F53">
        <f>SUMIF(B53:B61, B53, G53:G61)</f>
        <v>0.58345383287712282</v>
      </c>
      <c r="G53">
        <f>(1/C53)*(C53-C54)</f>
        <v>0.16877809830968268</v>
      </c>
      <c r="H53">
        <f>AF2</f>
        <v>4.5</v>
      </c>
      <c r="J53">
        <v>2</v>
      </c>
      <c r="K53" t="str">
        <f t="shared" si="0"/>
        <v>Crazyheart (IRE)</v>
      </c>
      <c r="L53" t="str">
        <f t="shared" si="0"/>
        <v>Qui Bono (IRE)</v>
      </c>
      <c r="M53" t="str">
        <f t="shared" si="0"/>
        <v>Qui Bono (IRE)</v>
      </c>
      <c r="N53" t="str">
        <f t="shared" si="1"/>
        <v>Sweetlight Doroux (FR)</v>
      </c>
      <c r="O53" t="str">
        <f t="shared" si="2"/>
        <v>Celebrity Status (IRE)</v>
      </c>
      <c r="P53" t="str">
        <f t="shared" si="3"/>
        <v>Peacocks Secret (IRE)</v>
      </c>
      <c r="Q53" t="str">
        <f t="shared" si="4"/>
        <v>Peacocks Secret (IRE)</v>
      </c>
      <c r="R53" t="str">
        <f t="shared" si="5"/>
        <v>Cresus De Grissay (FR)</v>
      </c>
      <c r="S53" t="str">
        <f t="shared" si="6"/>
        <v>Last Garrison (IRE)</v>
      </c>
      <c r="V53">
        <f t="shared" si="7"/>
        <v>51</v>
      </c>
      <c r="W53">
        <f t="shared" si="8"/>
        <v>51</v>
      </c>
      <c r="X53">
        <f t="shared" si="9"/>
        <v>51</v>
      </c>
      <c r="Y53">
        <f t="shared" si="10"/>
        <v>7</v>
      </c>
      <c r="Z53">
        <f t="shared" si="10"/>
        <v>12</v>
      </c>
      <c r="AA53">
        <f t="shared" si="10"/>
        <v>10</v>
      </c>
      <c r="AB53">
        <f t="shared" si="11"/>
        <v>3</v>
      </c>
      <c r="AC53">
        <f t="shared" si="12"/>
        <v>7</v>
      </c>
      <c r="AD53">
        <f t="shared" si="13"/>
        <v>9</v>
      </c>
      <c r="AE53">
        <f t="shared" si="14"/>
        <v>1</v>
      </c>
      <c r="AF53">
        <f t="shared" si="14"/>
        <v>2</v>
      </c>
    </row>
    <row r="54" spans="1:33" hidden="1" outlineLevel="1">
      <c r="A54" t="s">
        <v>44</v>
      </c>
      <c r="B54" t="str">
        <f>A3</f>
        <v>Last Garrison (IRE)</v>
      </c>
      <c r="C54">
        <f>AE3</f>
        <v>177.29239999999999</v>
      </c>
      <c r="D54">
        <f>AG3</f>
        <v>0</v>
      </c>
      <c r="E54">
        <f t="shared" ref="E54:E55" si="15">C54-D54</f>
        <v>177.29239999999999</v>
      </c>
      <c r="F54">
        <f ca="1">SUMIF(B53:B64, B54, G53:G61)</f>
        <v>0</v>
      </c>
      <c r="H54">
        <f>AF3</f>
        <v>12</v>
      </c>
      <c r="J54">
        <v>3</v>
      </c>
      <c r="K54" t="str">
        <f t="shared" si="0"/>
        <v>Sweetlight Doroux (FR)</v>
      </c>
      <c r="L54" t="str">
        <f t="shared" si="0"/>
        <v>Peacocks Secret (IRE)</v>
      </c>
      <c r="M54" t="str">
        <f t="shared" si="0"/>
        <v>Last Garrison (IRE)</v>
      </c>
      <c r="N54" t="str">
        <f t="shared" si="1"/>
        <v>Cherokee Bill</v>
      </c>
      <c r="O54" t="str">
        <f t="shared" si="2"/>
        <v>Sweetlight Doroux (FR)</v>
      </c>
      <c r="P54" t="str">
        <f t="shared" si="3"/>
        <v>Celebrity Status (IRE)</v>
      </c>
      <c r="Q54" t="str">
        <f t="shared" si="4"/>
        <v>Celebrity Status (IRE)</v>
      </c>
      <c r="R54" t="str">
        <f t="shared" si="5"/>
        <v>Celebrity Status (IRE)</v>
      </c>
      <c r="S54" t="str">
        <f t="shared" si="6"/>
        <v>Celebrity Status (IRE)</v>
      </c>
      <c r="V54">
        <f t="shared" si="7"/>
        <v>65</v>
      </c>
      <c r="W54">
        <f t="shared" si="8"/>
        <v>-37</v>
      </c>
      <c r="X54">
        <f t="shared" si="9"/>
        <v>-37</v>
      </c>
      <c r="Y54">
        <f t="shared" si="10"/>
        <v>9</v>
      </c>
      <c r="Z54">
        <f t="shared" si="10"/>
        <v>9</v>
      </c>
      <c r="AA54">
        <f t="shared" si="10"/>
        <v>9</v>
      </c>
      <c r="AB54">
        <f t="shared" si="11"/>
        <v>5</v>
      </c>
      <c r="AC54">
        <f t="shared" si="12"/>
        <v>10</v>
      </c>
      <c r="AD54">
        <f t="shared" si="13"/>
        <v>11</v>
      </c>
      <c r="AE54">
        <f t="shared" si="14"/>
        <v>2</v>
      </c>
      <c r="AF54">
        <f t="shared" si="14"/>
        <v>10</v>
      </c>
    </row>
    <row r="55" spans="1:33" hidden="1" outlineLevel="1">
      <c r="A55" t="s">
        <v>45</v>
      </c>
      <c r="B55" t="str">
        <f>A4</f>
        <v>Celebrity Status (IRE)</v>
      </c>
      <c r="C55">
        <f>AE4</f>
        <v>176.8707</v>
      </c>
      <c r="D55">
        <f>AG4</f>
        <v>102</v>
      </c>
      <c r="E55">
        <f t="shared" si="15"/>
        <v>74.870699999999999</v>
      </c>
      <c r="F55">
        <f ca="1">SUMIF(B53:B64, B55, G53:G61)</f>
        <v>0</v>
      </c>
      <c r="H55">
        <f>AF4</f>
        <v>6</v>
      </c>
      <c r="J55">
        <v>4</v>
      </c>
      <c r="K55" t="str">
        <f t="shared" si="0"/>
        <v>Celebrity Status (IRE)</v>
      </c>
      <c r="L55" t="str">
        <f t="shared" si="0"/>
        <v>Celebrity Status (IRE)</v>
      </c>
      <c r="M55" t="str">
        <f t="shared" si="0"/>
        <v>Celebrity Status (IRE)</v>
      </c>
      <c r="N55" t="str">
        <f t="shared" si="1"/>
        <v>Qui Bono (IRE)</v>
      </c>
      <c r="O55" t="str">
        <f t="shared" si="2"/>
        <v>Last Garrison (IRE)</v>
      </c>
      <c r="P55" t="str">
        <f t="shared" si="3"/>
        <v>Cherokee Bill</v>
      </c>
      <c r="Q55" t="str">
        <f t="shared" si="4"/>
        <v>Cherokee Bill</v>
      </c>
      <c r="R55" t="str">
        <f t="shared" si="5"/>
        <v>Alice Johnston (IRE)</v>
      </c>
      <c r="S55" t="str">
        <f t="shared" si="6"/>
        <v>Qui Bono (IRE)</v>
      </c>
      <c r="V55">
        <f t="shared" si="7"/>
        <v>50</v>
      </c>
      <c r="W55">
        <f t="shared" si="8"/>
        <v>50</v>
      </c>
      <c r="X55">
        <f t="shared" si="9"/>
        <v>50</v>
      </c>
      <c r="Y55">
        <f t="shared" si="10"/>
        <v>5</v>
      </c>
      <c r="Z55">
        <f t="shared" si="10"/>
        <v>11</v>
      </c>
      <c r="AA55">
        <f t="shared" si="10"/>
        <v>11</v>
      </c>
      <c r="AB55">
        <f t="shared" si="11"/>
        <v>9</v>
      </c>
      <c r="AC55">
        <f t="shared" si="12"/>
        <v>5</v>
      </c>
      <c r="AD55">
        <f t="shared" si="13"/>
        <v>2</v>
      </c>
      <c r="AE55">
        <f t="shared" si="14"/>
        <v>4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Peacocks Secret (IRE)</v>
      </c>
      <c r="C56">
        <f>LARGE(M$2:M$20, D56)</f>
        <v>64.064099999999996</v>
      </c>
      <c r="D56">
        <v>1</v>
      </c>
      <c r="E56">
        <f>LARGE(M$2:M$20, F56)</f>
        <v>59.6569</v>
      </c>
      <c r="F56">
        <v>2</v>
      </c>
      <c r="G56">
        <f t="shared" ref="G56:G61" si="16">IF(C56&gt;0, (1/C56)*(C56-E56), 0.1)</f>
        <v>6.8793598911090562E-2</v>
      </c>
      <c r="H56">
        <f t="shared" ref="H56:H61" si="17">INDEX(AF$2:AF$20,MATCH(B56,A$2:A$20,0))</f>
        <v>4.5</v>
      </c>
      <c r="J56">
        <v>5</v>
      </c>
      <c r="K56" t="str">
        <f t="shared" si="0"/>
        <v>Cherokee Bill</v>
      </c>
      <c r="L56" t="str">
        <f t="shared" si="0"/>
        <v>Alice Johnston (IRE)</v>
      </c>
      <c r="M56" t="str">
        <f t="shared" si="0"/>
        <v>Sweetlight Doroux (FR)</v>
      </c>
      <c r="N56" t="str">
        <f t="shared" si="1"/>
        <v>Peacocks Secret (IRE)</v>
      </c>
      <c r="O56" t="str">
        <f t="shared" si="2"/>
        <v>Alice Johnston (IRE)</v>
      </c>
      <c r="P56" t="str">
        <f t="shared" si="3"/>
        <v>Sweetlight Doroux (FR)</v>
      </c>
      <c r="Q56" t="str">
        <f t="shared" si="4"/>
        <v>Sweetlight Doroux (FR)</v>
      </c>
      <c r="R56" t="str">
        <f t="shared" si="5"/>
        <v>Crazyheart (IRE)</v>
      </c>
      <c r="S56" t="str">
        <f t="shared" si="6"/>
        <v>Crazyheart (IRE)</v>
      </c>
      <c r="V56">
        <f t="shared" si="7"/>
        <v>68</v>
      </c>
      <c r="W56">
        <f t="shared" si="8"/>
        <v>68</v>
      </c>
      <c r="X56">
        <f t="shared" si="9"/>
        <v>68</v>
      </c>
      <c r="Y56">
        <f t="shared" si="10"/>
        <v>11</v>
      </c>
      <c r="Z56">
        <f t="shared" si="10"/>
        <v>7</v>
      </c>
      <c r="AA56">
        <f t="shared" si="10"/>
        <v>1</v>
      </c>
      <c r="AB56">
        <f t="shared" si="11"/>
        <v>12</v>
      </c>
      <c r="AC56">
        <f t="shared" si="12"/>
        <v>12</v>
      </c>
      <c r="AD56">
        <f t="shared" si="13"/>
        <v>5</v>
      </c>
      <c r="AE56">
        <f t="shared" si="14"/>
        <v>12</v>
      </c>
      <c r="AF56">
        <f t="shared" si="14"/>
        <v>8</v>
      </c>
    </row>
    <row r="57" spans="1:33" hidden="1" outlineLevel="1">
      <c r="A57" t="s">
        <v>25</v>
      </c>
      <c r="B57" t="str">
        <f>INDEX(A$2:A$20,MATCH(C57,W$2:W$20,0))</f>
        <v>Crazyheart (IRE)</v>
      </c>
      <c r="C57">
        <f>LARGE(W$2:W$20, D57)</f>
        <v>18.531400000000001</v>
      </c>
      <c r="D57">
        <v>1</v>
      </c>
      <c r="E57">
        <f>LARGE(W$2:W$20, F57)</f>
        <v>15.211399999999999</v>
      </c>
      <c r="F57">
        <v>2</v>
      </c>
      <c r="G57">
        <f t="shared" si="16"/>
        <v>0.17915537951800736</v>
      </c>
      <c r="H57">
        <f t="shared" si="17"/>
        <v>10</v>
      </c>
      <c r="J57">
        <v>6</v>
      </c>
      <c r="K57" t="str">
        <f t="shared" si="0"/>
        <v>Last Garrison (IRE)</v>
      </c>
      <c r="L57" t="str">
        <f t="shared" si="0"/>
        <v>Crazyheart (IRE)</v>
      </c>
      <c r="M57" t="str">
        <f t="shared" si="0"/>
        <v>Alice Johnston (IRE)</v>
      </c>
      <c r="N57" t="str">
        <f t="shared" si="1"/>
        <v>Cresus De Grissay (FR)</v>
      </c>
      <c r="O57" t="str">
        <f t="shared" si="2"/>
        <v>Barna Venture (IRE)</v>
      </c>
      <c r="P57" t="str">
        <f t="shared" si="3"/>
        <v>Last Garrison (IRE)</v>
      </c>
      <c r="Q57" t="str">
        <f t="shared" si="4"/>
        <v>Last Garrison (IRE)</v>
      </c>
      <c r="R57" t="str">
        <f t="shared" si="5"/>
        <v>Sweetlight Doroux (FR)</v>
      </c>
      <c r="S57" t="str">
        <f t="shared" si="6"/>
        <v>Sweetlight Doroux (FR)</v>
      </c>
      <c r="V57">
        <f t="shared" si="7"/>
        <v>68</v>
      </c>
      <c r="W57">
        <f t="shared" si="8"/>
        <v>68</v>
      </c>
      <c r="X57">
        <f t="shared" si="9"/>
        <v>68</v>
      </c>
      <c r="Y57">
        <f t="shared" si="10"/>
        <v>10</v>
      </c>
      <c r="Z57">
        <f t="shared" si="10"/>
        <v>3</v>
      </c>
      <c r="AA57">
        <f t="shared" si="10"/>
        <v>8</v>
      </c>
      <c r="AB57">
        <f t="shared" si="11"/>
        <v>11</v>
      </c>
      <c r="AC57">
        <f t="shared" si="12"/>
        <v>8</v>
      </c>
      <c r="AD57">
        <f t="shared" si="13"/>
        <v>10</v>
      </c>
      <c r="AE57">
        <f t="shared" si="14"/>
        <v>11</v>
      </c>
      <c r="AF57">
        <f t="shared" si="14"/>
        <v>7</v>
      </c>
    </row>
    <row r="58" spans="1:33" hidden="1" outlineLevel="1">
      <c r="A58" t="s">
        <v>28</v>
      </c>
      <c r="B58" t="str">
        <f>INDEX(A$2:A$20,MATCH(C58,AA$2:AA$20,0))</f>
        <v>Cherokee Bill</v>
      </c>
      <c r="C58">
        <f>LARGE(AA$2:AA$20, D58)</f>
        <v>2.3885000000000001</v>
      </c>
      <c r="D58">
        <v>1</v>
      </c>
      <c r="E58">
        <f>LARGE(AA$2:AA$20, F58)</f>
        <v>2.3435999999999999</v>
      </c>
      <c r="F58">
        <v>2</v>
      </c>
      <c r="G58">
        <f t="shared" si="16"/>
        <v>1.8798409043332704E-2</v>
      </c>
      <c r="H58">
        <f t="shared" si="17"/>
        <v>3.5</v>
      </c>
      <c r="J58">
        <v>7</v>
      </c>
      <c r="K58" t="str">
        <f t="shared" si="0"/>
        <v>Unchago (IRE)</v>
      </c>
      <c r="L58" t="str">
        <f t="shared" si="0"/>
        <v>Cresus De Grissay (FR)</v>
      </c>
      <c r="M58" t="str">
        <f t="shared" si="0"/>
        <v>Unchago (IRE)</v>
      </c>
      <c r="N58" t="str">
        <f t="shared" si="1"/>
        <v>Our Pocket Rocket (IRE)</v>
      </c>
      <c r="O58" t="str">
        <f t="shared" si="2"/>
        <v>Unchago (IRE)</v>
      </c>
      <c r="P58" t="str">
        <f t="shared" si="3"/>
        <v>Alice Johnston (IRE)</v>
      </c>
      <c r="Q58" t="str">
        <f t="shared" si="4"/>
        <v>Alice Johnston (IRE)</v>
      </c>
      <c r="R58" t="str">
        <f t="shared" si="5"/>
        <v>Barna Venture (IRE)</v>
      </c>
      <c r="S58" t="str">
        <f t="shared" si="6"/>
        <v>Alice Johnston (IRE)</v>
      </c>
      <c r="V58">
        <f t="shared" si="7"/>
        <v>49</v>
      </c>
      <c r="W58">
        <f t="shared" si="8"/>
        <v>49</v>
      </c>
      <c r="X58">
        <f t="shared" si="9"/>
        <v>49</v>
      </c>
      <c r="Y58">
        <f t="shared" si="10"/>
        <v>3</v>
      </c>
      <c r="Z58">
        <f t="shared" si="10"/>
        <v>8</v>
      </c>
      <c r="AA58">
        <f t="shared" si="10"/>
        <v>7</v>
      </c>
      <c r="AB58">
        <f t="shared" si="11"/>
        <v>3</v>
      </c>
      <c r="AC58">
        <f t="shared" si="12"/>
        <v>6</v>
      </c>
      <c r="AD58">
        <f t="shared" si="13"/>
        <v>8</v>
      </c>
      <c r="AE58">
        <f t="shared" si="14"/>
        <v>5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Crazyheart (IRE)</v>
      </c>
      <c r="C59">
        <f>LARGE(AC$2:AC$20, D59)</f>
        <v>3.9392999999999998</v>
      </c>
      <c r="D59">
        <v>1</v>
      </c>
      <c r="E59">
        <f>LARGE(AC$2:AC$20, F59)</f>
        <v>2.6888999999999998</v>
      </c>
      <c r="F59">
        <v>2</v>
      </c>
      <c r="G59">
        <f t="shared" si="16"/>
        <v>0.31741679993907546</v>
      </c>
      <c r="H59">
        <f t="shared" si="17"/>
        <v>10</v>
      </c>
      <c r="J59">
        <v>8</v>
      </c>
      <c r="K59" t="str">
        <f t="shared" si="0"/>
        <v>Qui Bono (IRE)</v>
      </c>
      <c r="L59" t="str">
        <f t="shared" si="0"/>
        <v>Our Pocket Rocket (IRE)</v>
      </c>
      <c r="M59" t="str">
        <f t="shared" si="0"/>
        <v>Cresus De Grissay (FR)</v>
      </c>
      <c r="N59" t="str">
        <f t="shared" si="1"/>
        <v>Celebrity Status (IRE)</v>
      </c>
      <c r="O59" t="str">
        <f t="shared" si="2"/>
        <v>Crazyheart (IRE)</v>
      </c>
      <c r="P59" t="str">
        <f t="shared" si="3"/>
        <v>Qui Bono (IRE)</v>
      </c>
      <c r="Q59" t="str">
        <f t="shared" si="4"/>
        <v>Qui Bono (IRE)</v>
      </c>
      <c r="R59" t="str">
        <f t="shared" si="5"/>
        <v>Cherokee Bill</v>
      </c>
      <c r="S59" t="str">
        <f t="shared" si="6"/>
        <v>Cherokee Bill</v>
      </c>
      <c r="V59">
        <f t="shared" si="7"/>
        <v>58</v>
      </c>
      <c r="W59">
        <f t="shared" si="8"/>
        <v>58</v>
      </c>
      <c r="X59">
        <f t="shared" si="9"/>
        <v>58</v>
      </c>
      <c r="Y59">
        <f t="shared" si="10"/>
        <v>8</v>
      </c>
      <c r="Z59">
        <f t="shared" si="10"/>
        <v>1</v>
      </c>
      <c r="AA59">
        <f t="shared" si="10"/>
        <v>3</v>
      </c>
      <c r="AB59">
        <f t="shared" si="11"/>
        <v>10</v>
      </c>
      <c r="AC59">
        <f t="shared" si="12"/>
        <v>9</v>
      </c>
      <c r="AD59">
        <f t="shared" si="13"/>
        <v>12</v>
      </c>
      <c r="AE59">
        <f t="shared" si="14"/>
        <v>10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Crazyheart (IRE)</v>
      </c>
      <c r="C60">
        <f>LARGE(Y$2:Y$20, D60)</f>
        <v>2.2073</v>
      </c>
      <c r="D60">
        <v>1</v>
      </c>
      <c r="E60">
        <f>LARGE(Y$2:Y$20, F60)</f>
        <v>1.9322999999999999</v>
      </c>
      <c r="F60">
        <v>2</v>
      </c>
      <c r="G60">
        <f t="shared" si="16"/>
        <v>0.1245865990123681</v>
      </c>
      <c r="H60">
        <f t="shared" si="17"/>
        <v>10</v>
      </c>
      <c r="J60">
        <v>9</v>
      </c>
      <c r="K60" t="str">
        <f t="shared" si="0"/>
        <v>Barna Venture (IRE)</v>
      </c>
      <c r="L60" t="str">
        <f t="shared" si="0"/>
        <v>Unchago (IRE)</v>
      </c>
      <c r="M60" t="str">
        <f t="shared" si="0"/>
        <v>Our Pocket Rocket (IRE)</v>
      </c>
      <c r="N60" t="str">
        <f t="shared" si="1"/>
        <v>Unchago (IRE)</v>
      </c>
      <c r="O60" t="str">
        <f t="shared" si="2"/>
        <v>Crazyheart (IRE)</v>
      </c>
      <c r="P60" t="str">
        <f t="shared" si="3"/>
        <v>Our Pocket Rocket (IRE)</v>
      </c>
      <c r="Q60" t="str">
        <f t="shared" si="4"/>
        <v>Our Pocket Rocket (IRE)</v>
      </c>
      <c r="R60" t="str">
        <f t="shared" si="5"/>
        <v>Our Pocket Rocket (IRE)</v>
      </c>
      <c r="S60" t="str">
        <f t="shared" si="6"/>
        <v>Unchago (IRE)</v>
      </c>
      <c r="V60">
        <f t="shared" si="7"/>
        <v>33</v>
      </c>
      <c r="W60">
        <f t="shared" si="8"/>
        <v>33</v>
      </c>
      <c r="X60">
        <f t="shared" si="9"/>
        <v>33</v>
      </c>
      <c r="Y60">
        <f t="shared" si="10"/>
        <v>6</v>
      </c>
      <c r="Z60">
        <f t="shared" si="10"/>
        <v>4</v>
      </c>
      <c r="AA60">
        <f t="shared" si="10"/>
        <v>6</v>
      </c>
      <c r="AB60">
        <f t="shared" si="11"/>
        <v>4</v>
      </c>
      <c r="AC60">
        <f t="shared" si="12"/>
        <v>3</v>
      </c>
      <c r="AD60">
        <f t="shared" si="13"/>
        <v>6</v>
      </c>
      <c r="AE60">
        <f t="shared" si="14"/>
        <v>3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Peacocks Secret (IRE)</v>
      </c>
      <c r="C61">
        <f>LARGE(AD$2:AD$20, D61)</f>
        <v>12.9946</v>
      </c>
      <c r="D61">
        <v>1</v>
      </c>
      <c r="E61">
        <f>LARGE(AD$2:AD$20, F61)</f>
        <v>8.5</v>
      </c>
      <c r="F61">
        <v>2</v>
      </c>
      <c r="G61">
        <f t="shared" si="16"/>
        <v>0.34588213565634957</v>
      </c>
      <c r="H61">
        <f t="shared" si="17"/>
        <v>4.5</v>
      </c>
      <c r="J61">
        <v>10</v>
      </c>
      <c r="K61" t="str">
        <f t="shared" si="0"/>
        <v>Alice Johnston (IRE)</v>
      </c>
      <c r="L61" t="str">
        <f t="shared" si="0"/>
        <v>Sweetlight Doroux (FR)</v>
      </c>
      <c r="M61" t="str">
        <f t="shared" si="0"/>
        <v>Cherokee Bill</v>
      </c>
      <c r="N61" t="str">
        <f t="shared" si="1"/>
        <v>Last Garrison (IRE)</v>
      </c>
      <c r="O61" t="str">
        <f t="shared" si="2"/>
        <v>Peacocks Secret (IRE)</v>
      </c>
      <c r="P61" t="str">
        <f t="shared" si="3"/>
        <v>Unchago (IRE)</v>
      </c>
      <c r="Q61" t="str">
        <f t="shared" si="4"/>
        <v>Unchago (IRE)</v>
      </c>
      <c r="R61" t="str">
        <f t="shared" si="5"/>
        <v>Qui Bono (IRE)</v>
      </c>
      <c r="S61" t="str">
        <f t="shared" si="6"/>
        <v>Cresus De Grissay (FR)</v>
      </c>
      <c r="V61">
        <f t="shared" si="7"/>
        <v>46</v>
      </c>
      <c r="W61">
        <f t="shared" si="8"/>
        <v>46</v>
      </c>
      <c r="X61">
        <f>IF(ISNA(W61),"",W61)</f>
        <v>46</v>
      </c>
      <c r="Y61">
        <f t="shared" si="10"/>
        <v>2</v>
      </c>
      <c r="Z61">
        <f t="shared" si="10"/>
        <v>6</v>
      </c>
      <c r="AA61">
        <f t="shared" si="10"/>
        <v>5</v>
      </c>
      <c r="AB61">
        <f t="shared" si="11"/>
        <v>7</v>
      </c>
      <c r="AC61">
        <f t="shared" si="12"/>
        <v>2</v>
      </c>
      <c r="AD61">
        <f t="shared" si="13"/>
        <v>5</v>
      </c>
      <c r="AE61">
        <f t="shared" si="14"/>
        <v>8</v>
      </c>
      <c r="AF61">
        <f t="shared" si="14"/>
        <v>11</v>
      </c>
    </row>
    <row r="62" spans="1:33" hidden="1" outlineLevel="1">
      <c r="A62" t="s">
        <v>116</v>
      </c>
      <c r="B62" t="str">
        <f>IF(OR(D2="5f ", D2="6f ", D2="7f ", D2="1m "), B57, IF(J2="2yo", B59, B53))</f>
        <v>Peacocks Secret (IRE)</v>
      </c>
      <c r="J62">
        <v>11</v>
      </c>
      <c r="K62" t="str">
        <f t="shared" si="0"/>
        <v>Cresus De Grissay (FR)</v>
      </c>
      <c r="L62" t="str">
        <f t="shared" si="0"/>
        <v>Barna Venture (IRE)</v>
      </c>
      <c r="M62" t="str">
        <f t="shared" si="0"/>
        <v>Barna Venture (IRE)</v>
      </c>
      <c r="N62" t="str">
        <f t="shared" si="1"/>
        <v>Last Garrison (IRE)</v>
      </c>
      <c r="O62" t="str">
        <f t="shared" si="2"/>
        <v>Qui Bono (IRE)</v>
      </c>
      <c r="P62" t="str">
        <f t="shared" si="3"/>
        <v>Cresus De Grissay (FR)</v>
      </c>
      <c r="Q62" t="str">
        <f t="shared" si="4"/>
        <v>Cresus De Grissay (FR)</v>
      </c>
      <c r="R62" t="str">
        <f t="shared" si="5"/>
        <v>Last Garrison (IRE)</v>
      </c>
      <c r="S62" t="str">
        <f t="shared" si="6"/>
        <v>Our Pocket Rocket (IRE)</v>
      </c>
      <c r="V62">
        <f t="shared" si="7"/>
        <v>32</v>
      </c>
      <c r="W62">
        <f t="shared" si="8"/>
        <v>32</v>
      </c>
      <c r="X62">
        <f t="shared" ref="X62:X80" si="18">IF(ISNA(W62),"",W62)</f>
        <v>32</v>
      </c>
      <c r="Y62">
        <f t="shared" si="10"/>
        <v>1</v>
      </c>
      <c r="Z62">
        <f t="shared" si="10"/>
        <v>5</v>
      </c>
      <c r="AA62">
        <f t="shared" si="10"/>
        <v>4</v>
      </c>
      <c r="AB62">
        <f t="shared" si="11"/>
        <v>6</v>
      </c>
      <c r="AC62">
        <f t="shared" si="12"/>
        <v>4</v>
      </c>
      <c r="AD62">
        <f t="shared" si="13"/>
        <v>1</v>
      </c>
      <c r="AE62">
        <f t="shared" si="14"/>
        <v>7</v>
      </c>
      <c r="AF62">
        <f t="shared" si="14"/>
        <v>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Peacocks Secret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12</v>
      </c>
      <c r="J63">
        <v>12</v>
      </c>
      <c r="K63" t="str">
        <f t="shared" si="0"/>
        <v>Our Pocket Rocket (IRE)</v>
      </c>
      <c r="L63" t="str">
        <f t="shared" si="0"/>
        <v>Cherokee Bill</v>
      </c>
      <c r="M63" t="str">
        <f t="shared" si="0"/>
        <v>Crazyheart (IRE)</v>
      </c>
      <c r="N63" t="str">
        <f t="shared" si="1"/>
        <v>Barna Venture (IRE)</v>
      </c>
      <c r="O63" t="str">
        <f t="shared" si="2"/>
        <v>Our Pocket Rocket (IRE)</v>
      </c>
      <c r="P63" t="str">
        <f t="shared" si="3"/>
        <v>Barna Venture (IRE)</v>
      </c>
      <c r="Q63" t="str">
        <f t="shared" si="4"/>
        <v>Barna Venture (IRE)</v>
      </c>
      <c r="R63" t="str">
        <f t="shared" si="5"/>
        <v>Unchago (IRE)</v>
      </c>
      <c r="S63" t="str">
        <f t="shared" si="6"/>
        <v>Barna Venture (IRE)</v>
      </c>
      <c r="V63">
        <f t="shared" si="7"/>
        <v>29</v>
      </c>
      <c r="W63">
        <f t="shared" si="8"/>
        <v>29</v>
      </c>
      <c r="X63">
        <f t="shared" si="18"/>
        <v>29</v>
      </c>
      <c r="Y63">
        <f t="shared" si="10"/>
        <v>4</v>
      </c>
      <c r="Z63">
        <f t="shared" si="10"/>
        <v>2</v>
      </c>
      <c r="AA63">
        <f t="shared" si="10"/>
        <v>2</v>
      </c>
      <c r="AB63">
        <f t="shared" si="11"/>
        <v>1</v>
      </c>
      <c r="AC63">
        <f t="shared" si="12"/>
        <v>1</v>
      </c>
      <c r="AD63">
        <f t="shared" si="13"/>
        <v>7</v>
      </c>
      <c r="AE63">
        <f t="shared" si="14"/>
        <v>6</v>
      </c>
      <c r="AF63">
        <f t="shared" si="14"/>
        <v>6</v>
      </c>
    </row>
    <row r="64" spans="1:33" hidden="1" outlineLevel="1">
      <c r="A64" t="s">
        <v>48</v>
      </c>
      <c r="B64" t="str">
        <f>INDEX(B53:B63,MODE(MATCH(B53:B63,B53:B63,0)))</f>
        <v>Peacocks Secret (IRE)</v>
      </c>
      <c r="C64">
        <f>INDEX(AF$2:AF$20,MATCH(B64,A$2:A$20,0))</f>
        <v>4.5</v>
      </c>
      <c r="D64">
        <v>1</v>
      </c>
      <c r="E64">
        <f>SUMIF(B53:B61, B64, G53:G61)</f>
        <v>0.58345383287712282</v>
      </c>
      <c r="F64">
        <v>0</v>
      </c>
      <c r="G64" t="str">
        <f>K2</f>
        <v>Casey Bros Supporting Their Local Racecourse Beginners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1</v>
      </c>
      <c r="AC64" t="e">
        <f t="shared" si="12"/>
        <v>#N/A</v>
      </c>
      <c r="AD64">
        <f t="shared" si="13"/>
        <v>1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2m4f </v>
      </c>
      <c r="H65">
        <f>LARGE(G58:G60, 1)</f>
        <v>0.31741679993907546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1</v>
      </c>
      <c r="AC65" t="e">
        <f t="shared" si="12"/>
        <v>#N/A</v>
      </c>
      <c r="AD65">
        <f t="shared" si="13"/>
        <v>1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Peacocks Secret (IRE)</v>
      </c>
      <c r="C66">
        <f>INDEX(AF$2:AF$20,MATCH(B66,A$2:A$20,0))</f>
        <v>4.5</v>
      </c>
      <c r="D66">
        <v>1</v>
      </c>
      <c r="F66">
        <f>IF(B65=B66, F65+1, F65)</f>
        <v>1</v>
      </c>
      <c r="G66">
        <f>F2</f>
        <v>6542</v>
      </c>
      <c r="H66">
        <f ca="1">LARGE(F53:F55, 1)</f>
        <v>0.58345383287712282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1</v>
      </c>
      <c r="AC66" t="e">
        <f t="shared" si="12"/>
        <v>#N/A</v>
      </c>
      <c r="AD66">
        <f t="shared" si="13"/>
        <v>1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Peacocks Secret (IRE)</v>
      </c>
      <c r="F67">
        <f>IF(H63&lt;11, F66+1, F66)</f>
        <v>1</v>
      </c>
      <c r="G67" t="str">
        <f>G2</f>
        <v>Good</v>
      </c>
      <c r="H67" t="str">
        <f ca="1">INDEX(B53:B55,MATCH(H66,F53:F55,0))</f>
        <v>Peacocks Secret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 t="e">
        <f t="shared" si="12"/>
        <v>#N/A</v>
      </c>
      <c r="AD67">
        <f t="shared" si="13"/>
        <v>1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Peacocks Secret (IRE)</v>
      </c>
      <c r="B68" t="str">
        <f ca="1">IF(ISNA(A68), B56, A68)</f>
        <v>Peacocks Secret (IRE)</v>
      </c>
      <c r="C68">
        <f ca="1">INDEX(AF$2:AF$20,MATCH(B68,A$2:A$20,0))</f>
        <v>4.5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 t="e">
        <f t="shared" si="12"/>
        <v>#N/A</v>
      </c>
      <c r="AD68">
        <f t="shared" si="13"/>
        <v>1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Peacocks Secret (IRE)</v>
      </c>
      <c r="C69">
        <f ca="1">INDEX(AF$2:AF$20,MATCH(B69,A$2:A$20,0))</f>
        <v>4.5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 t="e">
        <f t="shared" si="12"/>
        <v>#N/A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Peacocks Secret (IRE)</v>
      </c>
      <c r="C70">
        <f ca="1">INDEX(AF$2:AF$20,MATCH(B70,A$2:A$20,0))</f>
        <v>4.5</v>
      </c>
      <c r="D70">
        <v>1</v>
      </c>
      <c r="E70">
        <f ca="1">SUMIF(B53:B61, B70, G53:G61)</f>
        <v>0.58345383287712282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Peacocks Secret (IRE)</v>
      </c>
      <c r="C72">
        <f>C53</f>
        <v>213.29130000000001</v>
      </c>
      <c r="D72">
        <f>(1/C72)*(C72-C73)</f>
        <v>0.16877809830968268</v>
      </c>
      <c r="E72">
        <f>H53</f>
        <v>4.5</v>
      </c>
      <c r="F72">
        <f>(E72*10)-10</f>
        <v>35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Last Garrison (IRE)</v>
      </c>
      <c r="C73">
        <f t="shared" si="19"/>
        <v>177.29239999999999</v>
      </c>
      <c r="D73">
        <f>(1/C73)*(C73-C74)</f>
        <v>2.3785565540315723E-3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Celebrity Status (IRE)</v>
      </c>
      <c r="C74">
        <f t="shared" si="19"/>
        <v>176.8707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3.5</v>
      </c>
      <c r="C77">
        <f>SMALL(AF2:AF50, 1)</f>
        <v>3.5</v>
      </c>
      <c r="D77" t="str">
        <f>IF(G77&lt;=3, "YES", "NO")</f>
        <v>NO</v>
      </c>
      <c r="E77">
        <f>IF(C77=0,SMALL(AF2:AF49,2), C77)</f>
        <v>3.5</v>
      </c>
      <c r="F77">
        <f>IF(E77=0, SMALL(AF2:AF49, 3), E77)</f>
        <v>3.5</v>
      </c>
      <c r="G77">
        <f>IF(F77=0, SMALL(AF2:AF49, 4), F77)</f>
        <v>3.5</v>
      </c>
      <c r="H77" t="str">
        <f>INDEX(A2:A50, MATCH(G77, AF2:AF50, 0))</f>
        <v>Cherokee Bill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140.90819999999999</v>
      </c>
      <c r="C78">
        <f>(B79-B78)+0.01</f>
        <v>72.393100000000018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213.29130000000001</v>
      </c>
      <c r="C79">
        <f>C78/B79</f>
        <v>0.33940953053406314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Cherokee Bill is 33.94% behind top-rated Peacocks Secret (IRE). </v>
      </c>
      <c r="H79" t="str">
        <f>INDEX(A2:A50, MATCH(B79, AE2:AE50, 0))</f>
        <v>Peacocks Secret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14.4514</v>
      </c>
      <c r="C80">
        <f>(B81-B80)+0.01</f>
        <v>4.0900000000000016</v>
      </c>
      <c r="D80" t="str">
        <f>D2</f>
        <v xml:space="preserve">2m4f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18.531400000000001</v>
      </c>
      <c r="C81">
        <f>C80/B81</f>
        <v>0.22070647657489456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Barna Venture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Wexford</v>
      </c>
    </row>
    <row r="82" spans="1:19" hidden="1" outlineLevel="1">
      <c r="A82" t="s">
        <v>110</v>
      </c>
      <c r="B82">
        <f>INDEX(M2:M49, MATCH(H77, A2:A49, 0))</f>
        <v>55.575299999999999</v>
      </c>
      <c r="C82">
        <f>(B83-B82)+0.01</f>
        <v>8.4987999999999975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64.064099999999996</v>
      </c>
      <c r="C83">
        <f>C82/B83</f>
        <v>0.13266088183553656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Cherokee Billis the form horse.</v>
      </c>
      <c r="H83" t="str">
        <f>INDEX(A2:A50,MATCH(B83,INDEX(M2:M50,0)))</f>
        <v>Barna Venture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2.6267999999999998</v>
      </c>
      <c r="C84">
        <f>(B85-B84)+0.01</f>
        <v>1.3225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3.9392999999999998</v>
      </c>
      <c r="C85">
        <f>C84/B85</f>
        <v>0.33571954408143578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Crazyheart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3.4996999999999998</v>
      </c>
      <c r="C86">
        <f>(B87-B86)+0.01</f>
        <v>9.504900000000001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12.9946</v>
      </c>
      <c r="C87">
        <f>C86/B87</f>
        <v>0.73144998691764274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Peacocks Secret (IRE) is 73.14% ahead of Cherokee Bill. </v>
      </c>
      <c r="H87" t="str">
        <f>INDEX(A2:A50, MATCH(B87, AD2:AD50, 0))</f>
        <v>Peacocks Secret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1.0842000000000001</v>
      </c>
      <c r="C88">
        <f>B89-B88</f>
        <v>1.1231</v>
      </c>
      <c r="H88" t="str">
        <f>INDEX(X2:X50, MATCH(B88, Y2:Y50, 0))</f>
        <v>Moore, J 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2.2073</v>
      </c>
      <c r="C89">
        <f>C88/B89</f>
        <v>0.50881167036651109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Cooper, Bryan J is 50.88% ahead of Moore, J M. </v>
      </c>
      <c r="H89" t="str">
        <f>INDEX(X2:X50, MATCH(B89, Y2:Y50, 0))</f>
        <v>Cooper, Bryan J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25.709399999999999</v>
      </c>
      <c r="C90">
        <f>(B91-B90)+0.01</f>
        <v>33.296600000000005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58.996000000000002</v>
      </c>
      <c r="C91">
        <f>(C90+0.01)/(B91+0.01)</f>
        <v>0.56446124122970553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Last Garrison (IRE) outperformed Cherokee Bill significantly.</v>
      </c>
      <c r="H91" t="str">
        <f>INDEX(A2:A50, MATCH(B91, N2:N50, 0))</f>
        <v>Last Garrison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6.6699999999999995E-2</v>
      </c>
    </row>
    <row r="96" spans="1:19" hidden="1" outlineLevel="1">
      <c r="A96" t="s">
        <v>70</v>
      </c>
      <c r="B96">
        <f>INDEX(Sheet1!H:H, MATCH($A$51, Sheet1!$A:$A,0))</f>
        <v>6.6699999999999995E-2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0.1333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</v>
      </c>
      <c r="C98" t="b">
        <f>IF(AND($B$94&gt;15,B98&gt;0.25),B57)</f>
        <v>0</v>
      </c>
      <c r="D98">
        <f t="shared" si="22"/>
        <v>5</v>
      </c>
      <c r="E98">
        <f t="shared" si="23"/>
        <v>2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0.1333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9.42578125" bestFit="1" customWidth="1"/>
    <col min="3" max="3" width="18.28515625" bestFit="1" customWidth="1"/>
    <col min="4" max="5" width="12" bestFit="1" customWidth="1"/>
    <col min="6" max="6" width="18.28515625" bestFit="1" customWidth="1"/>
    <col min="7" max="7" width="90.140625" bestFit="1" customWidth="1"/>
    <col min="8" max="8" width="19.42578125" bestFit="1" customWidth="1"/>
    <col min="9" max="9" width="13.42578125" bestFit="1" customWidth="1"/>
    <col min="10" max="10" width="16.28515625" bestFit="1" customWidth="1"/>
    <col min="11" max="11" width="41.140625" bestFit="1" customWidth="1"/>
    <col min="12" max="19" width="19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85546875" bestFit="1" customWidth="1"/>
    <col min="25" max="25" width="14.42578125" bestFit="1" customWidth="1"/>
    <col min="26" max="26" width="15.5703125" bestFit="1" customWidth="1"/>
    <col min="27" max="27" width="15" bestFit="1" customWidth="1"/>
    <col min="28" max="28" width="21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9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814</v>
      </c>
      <c r="B2" s="1">
        <v>0.63888888888888895</v>
      </c>
      <c r="C2" t="s">
        <v>213</v>
      </c>
      <c r="D2" t="s">
        <v>812</v>
      </c>
      <c r="E2" t="s">
        <v>330</v>
      </c>
      <c r="F2">
        <v>5523</v>
      </c>
      <c r="G2" t="s">
        <v>375</v>
      </c>
      <c r="H2" t="s">
        <v>231</v>
      </c>
      <c r="I2" t="s">
        <v>232</v>
      </c>
      <c r="J2" t="s">
        <v>331</v>
      </c>
      <c r="K2" t="s">
        <v>813</v>
      </c>
      <c r="L2">
        <v>5</v>
      </c>
      <c r="M2">
        <v>88.569800000000001</v>
      </c>
      <c r="N2">
        <v>72.427899999999994</v>
      </c>
      <c r="O2">
        <v>25.864899999999999</v>
      </c>
      <c r="P2">
        <v>4.5163000000000002</v>
      </c>
      <c r="Q2">
        <v>4.6531000000000002</v>
      </c>
      <c r="R2">
        <v>3.1476000000000002</v>
      </c>
      <c r="S2">
        <v>0</v>
      </c>
      <c r="T2">
        <v>0</v>
      </c>
      <c r="U2">
        <v>0</v>
      </c>
      <c r="V2">
        <v>0</v>
      </c>
      <c r="W2">
        <v>21.8779</v>
      </c>
      <c r="X2" t="s">
        <v>386</v>
      </c>
      <c r="Y2">
        <v>3.7683</v>
      </c>
      <c r="Z2" t="s">
        <v>815</v>
      </c>
      <c r="AA2">
        <v>1.3969</v>
      </c>
      <c r="AB2" t="s">
        <v>400</v>
      </c>
      <c r="AC2">
        <v>2.4245000000000001</v>
      </c>
      <c r="AD2">
        <v>12.1669</v>
      </c>
      <c r="AE2" s="23">
        <v>249.44800000000001</v>
      </c>
      <c r="AF2">
        <v>2.5</v>
      </c>
      <c r="AG2">
        <v>0</v>
      </c>
    </row>
    <row r="3" spans="1:33">
      <c r="A3" t="s">
        <v>816</v>
      </c>
      <c r="B3" s="1">
        <v>0.63888888888888895</v>
      </c>
      <c r="C3" t="s">
        <v>213</v>
      </c>
      <c r="D3" t="s">
        <v>812</v>
      </c>
      <c r="E3" t="s">
        <v>330</v>
      </c>
      <c r="F3">
        <v>5523</v>
      </c>
      <c r="G3" t="s">
        <v>375</v>
      </c>
      <c r="H3" t="s">
        <v>231</v>
      </c>
      <c r="I3" t="s">
        <v>232</v>
      </c>
      <c r="J3" t="s">
        <v>331</v>
      </c>
      <c r="K3" t="s">
        <v>813</v>
      </c>
      <c r="L3">
        <v>5</v>
      </c>
      <c r="M3">
        <v>72.177099999999996</v>
      </c>
      <c r="N3">
        <v>61.447099999999999</v>
      </c>
      <c r="O3">
        <v>12.7819</v>
      </c>
      <c r="P3">
        <v>6.4555999999999996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9.1342999999999996</v>
      </c>
      <c r="X3" t="s">
        <v>630</v>
      </c>
      <c r="Y3">
        <v>1.1423000000000001</v>
      </c>
      <c r="Z3" t="s">
        <v>631</v>
      </c>
      <c r="AA3">
        <v>0.2286</v>
      </c>
      <c r="AB3" t="s">
        <v>255</v>
      </c>
      <c r="AC3">
        <v>2.5567000000000002</v>
      </c>
      <c r="AD3">
        <v>33.1</v>
      </c>
      <c r="AE3">
        <v>216.15790000000001</v>
      </c>
      <c r="AF3">
        <v>8</v>
      </c>
      <c r="AG3">
        <v>0</v>
      </c>
    </row>
    <row r="4" spans="1:33">
      <c r="A4" t="s">
        <v>817</v>
      </c>
      <c r="B4" s="1">
        <v>0.63888888888888895</v>
      </c>
      <c r="C4" t="s">
        <v>213</v>
      </c>
      <c r="D4" t="s">
        <v>812</v>
      </c>
      <c r="E4" t="s">
        <v>330</v>
      </c>
      <c r="F4">
        <v>5523</v>
      </c>
      <c r="G4" t="s">
        <v>375</v>
      </c>
      <c r="H4" t="s">
        <v>231</v>
      </c>
      <c r="I4" t="s">
        <v>232</v>
      </c>
      <c r="J4" t="s">
        <v>331</v>
      </c>
      <c r="K4" t="s">
        <v>813</v>
      </c>
      <c r="L4">
        <v>5</v>
      </c>
      <c r="M4">
        <v>71.944599999999994</v>
      </c>
      <c r="N4">
        <v>43.838700000000003</v>
      </c>
      <c r="O4">
        <v>20.028300000000002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20.708600000000001</v>
      </c>
      <c r="X4" t="s">
        <v>398</v>
      </c>
      <c r="Y4">
        <v>3.9847999999999999</v>
      </c>
      <c r="Z4" t="s">
        <v>399</v>
      </c>
      <c r="AA4">
        <v>4.0312000000000001</v>
      </c>
      <c r="AB4" t="s">
        <v>818</v>
      </c>
      <c r="AC4">
        <v>1.6533</v>
      </c>
      <c r="AD4">
        <v>8.6664999999999992</v>
      </c>
      <c r="AE4">
        <v>200.8475</v>
      </c>
      <c r="AF4">
        <v>1.2</v>
      </c>
      <c r="AG4">
        <v>0</v>
      </c>
    </row>
    <row r="5" spans="1:33">
      <c r="A5" t="s">
        <v>819</v>
      </c>
      <c r="B5" s="1">
        <v>0.63888888888888895</v>
      </c>
      <c r="C5" t="s">
        <v>213</v>
      </c>
      <c r="D5" t="s">
        <v>812</v>
      </c>
      <c r="E5" t="s">
        <v>330</v>
      </c>
      <c r="F5">
        <v>5523</v>
      </c>
      <c r="G5" t="s">
        <v>375</v>
      </c>
      <c r="H5" t="s">
        <v>231</v>
      </c>
      <c r="I5" t="s">
        <v>232</v>
      </c>
      <c r="J5" t="s">
        <v>331</v>
      </c>
      <c r="K5" t="s">
        <v>813</v>
      </c>
      <c r="L5">
        <v>5</v>
      </c>
      <c r="M5">
        <v>73.021900000000002</v>
      </c>
      <c r="N5">
        <v>39.501199999999997</v>
      </c>
      <c r="O5">
        <v>19.3248</v>
      </c>
      <c r="P5">
        <v>6.0381999999999998</v>
      </c>
      <c r="Q5">
        <v>2.7578999999999998</v>
      </c>
      <c r="R5">
        <v>0</v>
      </c>
      <c r="S5">
        <v>0</v>
      </c>
      <c r="T5">
        <v>0</v>
      </c>
      <c r="U5">
        <v>0</v>
      </c>
      <c r="V5">
        <v>0</v>
      </c>
      <c r="W5">
        <v>20.7621</v>
      </c>
      <c r="X5" t="s">
        <v>820</v>
      </c>
      <c r="Y5">
        <v>0.52200000000000002</v>
      </c>
      <c r="Z5" t="s">
        <v>821</v>
      </c>
      <c r="AA5">
        <v>2.8275999999999999</v>
      </c>
      <c r="AB5" t="s">
        <v>822</v>
      </c>
      <c r="AC5">
        <v>1.2623</v>
      </c>
      <c r="AD5">
        <v>10</v>
      </c>
      <c r="AE5">
        <v>186.32310000000001</v>
      </c>
      <c r="AF5">
        <v>3.33</v>
      </c>
      <c r="AG5">
        <v>0</v>
      </c>
    </row>
    <row r="6" spans="1:33">
      <c r="A6" t="s">
        <v>823</v>
      </c>
      <c r="B6" s="1">
        <v>0.63888888888888895</v>
      </c>
      <c r="C6" t="s">
        <v>213</v>
      </c>
      <c r="D6" t="s">
        <v>812</v>
      </c>
      <c r="E6" t="s">
        <v>330</v>
      </c>
      <c r="F6">
        <v>5523</v>
      </c>
      <c r="G6" t="s">
        <v>375</v>
      </c>
      <c r="H6" t="s">
        <v>231</v>
      </c>
      <c r="I6" t="s">
        <v>232</v>
      </c>
      <c r="J6" t="s">
        <v>331</v>
      </c>
      <c r="K6" t="s">
        <v>813</v>
      </c>
      <c r="L6">
        <v>7</v>
      </c>
      <c r="M6">
        <v>44.151299999999999</v>
      </c>
      <c r="N6">
        <v>35.009599999999999</v>
      </c>
      <c r="O6">
        <v>16.680900000000001</v>
      </c>
      <c r="P6">
        <v>8.1122999999999994</v>
      </c>
      <c r="Q6">
        <v>3.9365000000000001</v>
      </c>
      <c r="R6">
        <v>3.5741000000000001</v>
      </c>
      <c r="S6">
        <v>1.1153999999999999</v>
      </c>
      <c r="T6">
        <v>0.87939999999999996</v>
      </c>
      <c r="U6">
        <v>0</v>
      </c>
      <c r="V6">
        <v>0</v>
      </c>
      <c r="W6">
        <v>3.4167000000000001</v>
      </c>
      <c r="X6" t="s">
        <v>824</v>
      </c>
      <c r="Y6">
        <v>0.1366</v>
      </c>
      <c r="Z6" t="s">
        <v>825</v>
      </c>
      <c r="AA6">
        <v>6.6000000000000003E-2</v>
      </c>
      <c r="AB6" t="s">
        <v>396</v>
      </c>
      <c r="AC6">
        <v>0.3397</v>
      </c>
      <c r="AD6">
        <v>0</v>
      </c>
      <c r="AE6">
        <v>119.4996</v>
      </c>
      <c r="AF6">
        <v>50</v>
      </c>
      <c r="AG6">
        <v>84</v>
      </c>
    </row>
    <row r="51" spans="1:33" hidden="1" outlineLevel="1">
      <c r="A51" t="str">
        <f>C2</f>
        <v>Wincanton</v>
      </c>
      <c r="B51">
        <f>B2</f>
        <v>0.63888888888888895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Some Day Soon (IRE)</v>
      </c>
      <c r="L52" t="str">
        <f t="shared" si="0"/>
        <v>Some Day Soon (IRE)</v>
      </c>
      <c r="M52" t="str">
        <f t="shared" si="0"/>
        <v>Some Day Soon (IRE)</v>
      </c>
      <c r="N52" t="str">
        <f t="shared" ref="N52:N91" si="1">INDEX($A$2:$A$20,(MATCH(LARGE(W$2:W$20,$J52),W$2:W$20,0)))</f>
        <v>Some Day Soon (IRE)</v>
      </c>
      <c r="O52" t="str">
        <f t="shared" ref="O52:O91" si="2">INDEX($A$2:$A$20,(MATCH(LARGE(AA$2:AA$20,$J52),AA$2:AA$20,0)))</f>
        <v>Rhythm Is A Dancer</v>
      </c>
      <c r="P52" t="str">
        <f t="shared" ref="P52:P91" si="3">INDEX($A$2:$A$20,(MATCH(LARGE(Y$2:Y$20,$J52),Y$2:Y$20,0)))</f>
        <v>Rhythm Is A Dancer</v>
      </c>
      <c r="Q52" t="str">
        <f t="shared" ref="Q52:Q91" si="4">INDEX($A$2:$A$20,(MATCH(LARGE(Y$2:Y$20,$J52),Y$2:Y$20,0)))</f>
        <v>Rhythm Is A Dancer</v>
      </c>
      <c r="R52" t="str">
        <f t="shared" ref="R52:R91" si="5">INDEX($A$2:$A$20,(MATCH(LARGE(AD$2:AD$20,$J52),AD$2:AD$20,0)))</f>
        <v>Milldean Silva (IRE)</v>
      </c>
      <c r="S52" t="str">
        <f t="shared" ref="S52:S80" si="6">A2</f>
        <v>Some Day Soon (IRE)</v>
      </c>
      <c r="V52">
        <f t="shared" ref="V52:V80" si="7">SUM(Y52:AF52)</f>
        <v>35</v>
      </c>
      <c r="W52">
        <f t="shared" ref="W52:W80" si="8">V52-AG2</f>
        <v>35</v>
      </c>
      <c r="X52">
        <f t="shared" ref="X52:X60" si="9">IF(ISNA(W52),"",W52)</f>
        <v>35</v>
      </c>
      <c r="Y52">
        <f t="shared" ref="Y52:AA80" si="10">(($H$63+1)-(RANK(M2,M$2:M$30)))</f>
        <v>5</v>
      </c>
      <c r="Z52">
        <f t="shared" si="10"/>
        <v>5</v>
      </c>
      <c r="AA52">
        <f t="shared" si="10"/>
        <v>5</v>
      </c>
      <c r="AB52">
        <f t="shared" ref="AB52:AB80" si="11">(($H$63+1)-(RANK(W2,W$2:W$30)))</f>
        <v>5</v>
      </c>
      <c r="AC52">
        <f t="shared" ref="AC52:AC80" si="12">(($H$63+1)-(RANK(Y2,Y$2:Y$30)))</f>
        <v>4</v>
      </c>
      <c r="AD52">
        <f t="shared" ref="AD52:AD80" si="13">(($H$63+1)-(RANK(AA2,AA$2:AA$30)))</f>
        <v>3</v>
      </c>
      <c r="AE52">
        <f t="shared" ref="AE52:AF80" si="14">(($H$63+1)-(RANK(AC2,AC$2:AC$30)))</f>
        <v>4</v>
      </c>
      <c r="AF52">
        <f t="shared" si="14"/>
        <v>4</v>
      </c>
      <c r="AG52" t="str">
        <f>INDEX(S52:S92, MATCH(LARGE(X52:X92, 1),X52:X92, 0))</f>
        <v>Some Day Soon (IRE)</v>
      </c>
    </row>
    <row r="53" spans="1:33" hidden="1" outlineLevel="1">
      <c r="A53" t="s">
        <v>43</v>
      </c>
      <c r="B53" t="str">
        <f>A2</f>
        <v>Some Day Soon (IRE)</v>
      </c>
      <c r="C53">
        <f>AE2</f>
        <v>249.44800000000001</v>
      </c>
      <c r="D53">
        <f>AG2</f>
        <v>0</v>
      </c>
      <c r="E53">
        <f>C53-D53</f>
        <v>249.44800000000001</v>
      </c>
      <c r="F53">
        <f>SUMIF(B53:B61, B53, G53:G61)</f>
        <v>0.36000034168157785</v>
      </c>
      <c r="G53">
        <f>(1/C53)*(C53-C54)</f>
        <v>0.13345506879189248</v>
      </c>
      <c r="H53">
        <f>AF2</f>
        <v>2.5</v>
      </c>
      <c r="J53">
        <v>2</v>
      </c>
      <c r="K53" t="str">
        <f t="shared" si="0"/>
        <v>Foxtrot Juliet</v>
      </c>
      <c r="L53" t="str">
        <f t="shared" si="0"/>
        <v>Milldean Silva (IRE)</v>
      </c>
      <c r="M53" t="str">
        <f t="shared" si="0"/>
        <v>Rhythm Is A Dancer</v>
      </c>
      <c r="N53" t="str">
        <f t="shared" si="1"/>
        <v>Foxtrot Juliet</v>
      </c>
      <c r="O53" t="str">
        <f t="shared" si="2"/>
        <v>Foxtrot Juliet</v>
      </c>
      <c r="P53" t="str">
        <f t="shared" si="3"/>
        <v>Some Day Soon (IRE)</v>
      </c>
      <c r="Q53" t="str">
        <f t="shared" si="4"/>
        <v>Some Day Soon (IRE)</v>
      </c>
      <c r="R53" t="str">
        <f t="shared" si="5"/>
        <v>Some Day Soon (IRE)</v>
      </c>
      <c r="S53" t="str">
        <f t="shared" si="6"/>
        <v>Milldean Silva (IRE)</v>
      </c>
      <c r="V53">
        <f t="shared" si="7"/>
        <v>25</v>
      </c>
      <c r="W53">
        <f t="shared" si="8"/>
        <v>25</v>
      </c>
      <c r="X53">
        <f t="shared" si="9"/>
        <v>25</v>
      </c>
      <c r="Y53">
        <f t="shared" si="10"/>
        <v>3</v>
      </c>
      <c r="Z53">
        <f t="shared" si="10"/>
        <v>4</v>
      </c>
      <c r="AA53">
        <f t="shared" si="10"/>
        <v>1</v>
      </c>
      <c r="AB53">
        <f t="shared" si="11"/>
        <v>2</v>
      </c>
      <c r="AC53">
        <f t="shared" si="12"/>
        <v>3</v>
      </c>
      <c r="AD53">
        <f t="shared" si="13"/>
        <v>2</v>
      </c>
      <c r="AE53">
        <f t="shared" si="14"/>
        <v>5</v>
      </c>
      <c r="AF53">
        <f t="shared" si="14"/>
        <v>5</v>
      </c>
    </row>
    <row r="54" spans="1:33" hidden="1" outlineLevel="1">
      <c r="A54" t="s">
        <v>44</v>
      </c>
      <c r="B54" t="str">
        <f>A3</f>
        <v>Milldean Silva (IRE)</v>
      </c>
      <c r="C54">
        <f>AE3</f>
        <v>216.15790000000001</v>
      </c>
      <c r="D54">
        <f>AG3</f>
        <v>0</v>
      </c>
      <c r="E54">
        <f t="shared" ref="E54:E55" si="15">C54-D54</f>
        <v>216.15790000000001</v>
      </c>
      <c r="F54">
        <f ca="1">SUMIF(B53:B64, B54, G53:G61)</f>
        <v>0.68412721849126479</v>
      </c>
      <c r="H54">
        <f>AF3</f>
        <v>8</v>
      </c>
      <c r="J54">
        <v>3</v>
      </c>
      <c r="K54" t="str">
        <f t="shared" si="0"/>
        <v>Milldean Silva (IRE)</v>
      </c>
      <c r="L54" t="str">
        <f t="shared" si="0"/>
        <v>Rhythm Is A Dancer</v>
      </c>
      <c r="M54" t="str">
        <f t="shared" si="0"/>
        <v>Foxtrot Juliet</v>
      </c>
      <c r="N54" t="str">
        <f t="shared" si="1"/>
        <v>Rhythm Is A Dancer</v>
      </c>
      <c r="O54" t="str">
        <f t="shared" si="2"/>
        <v>Some Day Soon (IRE)</v>
      </c>
      <c r="P54" t="str">
        <f t="shared" si="3"/>
        <v>Milldean Silva (IRE)</v>
      </c>
      <c r="Q54" t="str">
        <f t="shared" si="4"/>
        <v>Milldean Silva (IRE)</v>
      </c>
      <c r="R54" t="str">
        <f t="shared" si="5"/>
        <v>Foxtrot Juliet</v>
      </c>
      <c r="S54" t="str">
        <f t="shared" si="6"/>
        <v>Rhythm Is A Dancer</v>
      </c>
      <c r="V54">
        <f t="shared" si="7"/>
        <v>27</v>
      </c>
      <c r="W54">
        <f t="shared" si="8"/>
        <v>27</v>
      </c>
      <c r="X54">
        <f t="shared" si="9"/>
        <v>27</v>
      </c>
      <c r="Y54">
        <f t="shared" si="10"/>
        <v>2</v>
      </c>
      <c r="Z54">
        <f t="shared" si="10"/>
        <v>3</v>
      </c>
      <c r="AA54">
        <f t="shared" si="10"/>
        <v>4</v>
      </c>
      <c r="AB54">
        <f t="shared" si="11"/>
        <v>3</v>
      </c>
      <c r="AC54">
        <f t="shared" si="12"/>
        <v>5</v>
      </c>
      <c r="AD54">
        <f t="shared" si="13"/>
        <v>5</v>
      </c>
      <c r="AE54">
        <f t="shared" si="14"/>
        <v>3</v>
      </c>
      <c r="AF54">
        <f t="shared" si="14"/>
        <v>2</v>
      </c>
    </row>
    <row r="55" spans="1:33" hidden="1" outlineLevel="1">
      <c r="A55" t="s">
        <v>45</v>
      </c>
      <c r="B55" t="str">
        <f>A4</f>
        <v>Rhythm Is A Dancer</v>
      </c>
      <c r="C55">
        <f>AE4</f>
        <v>200.8475</v>
      </c>
      <c r="D55">
        <f>AG4</f>
        <v>0</v>
      </c>
      <c r="E55">
        <f t="shared" si="15"/>
        <v>200.8475</v>
      </c>
      <c r="F55">
        <f ca="1">SUMIF(B53:B64, B55, G53:G61)</f>
        <v>0.35290260461474182</v>
      </c>
      <c r="H55">
        <f>AF4</f>
        <v>1.2</v>
      </c>
      <c r="J55">
        <v>4</v>
      </c>
      <c r="K55" t="str">
        <f t="shared" si="0"/>
        <v>Rhythm Is A Dancer</v>
      </c>
      <c r="L55" t="str">
        <f t="shared" si="0"/>
        <v>Foxtrot Juliet</v>
      </c>
      <c r="M55" t="str">
        <f t="shared" si="0"/>
        <v>Indigo Stamp</v>
      </c>
      <c r="N55" t="str">
        <f t="shared" si="1"/>
        <v>Milldean Silva (IRE)</v>
      </c>
      <c r="O55" t="str">
        <f t="shared" si="2"/>
        <v>Milldean Silva (IRE)</v>
      </c>
      <c r="P55" t="str">
        <f t="shared" si="3"/>
        <v>Foxtrot Juliet</v>
      </c>
      <c r="Q55" t="str">
        <f t="shared" si="4"/>
        <v>Foxtrot Juliet</v>
      </c>
      <c r="R55" t="str">
        <f t="shared" si="5"/>
        <v>Rhythm Is A Dancer</v>
      </c>
      <c r="S55" t="str">
        <f t="shared" si="6"/>
        <v>Foxtrot Juliet</v>
      </c>
      <c r="V55">
        <f t="shared" si="7"/>
        <v>24</v>
      </c>
      <c r="W55">
        <f t="shared" si="8"/>
        <v>24</v>
      </c>
      <c r="X55">
        <f t="shared" si="9"/>
        <v>24</v>
      </c>
      <c r="Y55">
        <f t="shared" si="10"/>
        <v>4</v>
      </c>
      <c r="Z55">
        <f t="shared" si="10"/>
        <v>2</v>
      </c>
      <c r="AA55">
        <f t="shared" si="10"/>
        <v>3</v>
      </c>
      <c r="AB55">
        <f t="shared" si="11"/>
        <v>4</v>
      </c>
      <c r="AC55">
        <f t="shared" si="12"/>
        <v>2</v>
      </c>
      <c r="AD55">
        <f t="shared" si="13"/>
        <v>4</v>
      </c>
      <c r="AE55">
        <f t="shared" si="14"/>
        <v>2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Some Day Soon (IRE)</v>
      </c>
      <c r="C56">
        <f>LARGE(M$2:M$20, D56)</f>
        <v>88.569800000000001</v>
      </c>
      <c r="D56">
        <v>1</v>
      </c>
      <c r="E56">
        <f>LARGE(M$2:M$20, F56)</f>
        <v>73.021900000000002</v>
      </c>
      <c r="F56">
        <v>2</v>
      </c>
      <c r="G56">
        <f t="shared" ref="G56:G61" si="16">IF(C56&gt;0, (1/C56)*(C56-E56), 0.1)</f>
        <v>0.17554403419675779</v>
      </c>
      <c r="H56">
        <f t="shared" ref="H56:H61" si="17">INDEX(AF$2:AF$20,MATCH(B56,A$2:A$20,0))</f>
        <v>2.5</v>
      </c>
      <c r="J56">
        <v>5</v>
      </c>
      <c r="K56" t="str">
        <f t="shared" si="0"/>
        <v>Indigo Stamp</v>
      </c>
      <c r="L56" t="str">
        <f t="shared" si="0"/>
        <v>Indigo Stamp</v>
      </c>
      <c r="M56" t="str">
        <f t="shared" si="0"/>
        <v>Milldean Silva (IRE)</v>
      </c>
      <c r="N56" t="str">
        <f t="shared" si="1"/>
        <v>Indigo Stamp</v>
      </c>
      <c r="O56" t="str">
        <f t="shared" si="2"/>
        <v>Indigo Stamp</v>
      </c>
      <c r="P56" t="str">
        <f t="shared" si="3"/>
        <v>Indigo Stamp</v>
      </c>
      <c r="Q56" t="str">
        <f t="shared" si="4"/>
        <v>Indigo Stamp</v>
      </c>
      <c r="R56" t="str">
        <f t="shared" si="5"/>
        <v>Indigo Stamp</v>
      </c>
      <c r="S56" t="str">
        <f t="shared" si="6"/>
        <v>Indigo Stamp</v>
      </c>
      <c r="V56">
        <f t="shared" si="7"/>
        <v>9</v>
      </c>
      <c r="W56">
        <f t="shared" si="8"/>
        <v>-75</v>
      </c>
      <c r="X56">
        <f t="shared" si="9"/>
        <v>-75</v>
      </c>
      <c r="Y56">
        <f t="shared" si="10"/>
        <v>1</v>
      </c>
      <c r="Z56">
        <f t="shared" si="10"/>
        <v>1</v>
      </c>
      <c r="AA56">
        <f t="shared" si="10"/>
        <v>2</v>
      </c>
      <c r="AB56">
        <f t="shared" si="11"/>
        <v>1</v>
      </c>
      <c r="AC56">
        <f t="shared" si="12"/>
        <v>1</v>
      </c>
      <c r="AD56">
        <f t="shared" si="13"/>
        <v>1</v>
      </c>
      <c r="AE56">
        <f t="shared" si="14"/>
        <v>1</v>
      </c>
      <c r="AF56">
        <f t="shared" si="14"/>
        <v>1</v>
      </c>
    </row>
    <row r="57" spans="1:33" hidden="1" outlineLevel="1">
      <c r="A57" t="s">
        <v>25</v>
      </c>
      <c r="B57" t="str">
        <f>INDEX(A$2:A$20,MATCH(C57,W$2:W$20,0))</f>
        <v>Some Day Soon (IRE)</v>
      </c>
      <c r="C57">
        <f>LARGE(W$2:W$20, D57)</f>
        <v>21.8779</v>
      </c>
      <c r="D57">
        <v>1</v>
      </c>
      <c r="E57">
        <f>LARGE(W$2:W$20, F57)</f>
        <v>20.7621</v>
      </c>
      <c r="F57">
        <v>2</v>
      </c>
      <c r="G57">
        <f t="shared" si="16"/>
        <v>5.1001238692927567E-2</v>
      </c>
      <c r="H57">
        <f t="shared" si="17"/>
        <v>2.5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 t="e">
        <f t="shared" si="10"/>
        <v>#N/A</v>
      </c>
      <c r="AB57" t="e">
        <f t="shared" si="11"/>
        <v>#N/A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Rhythm Is A Dancer</v>
      </c>
      <c r="C58">
        <f>LARGE(AA$2:AA$20, D58)</f>
        <v>4.0312000000000001</v>
      </c>
      <c r="D58">
        <v>1</v>
      </c>
      <c r="E58">
        <f>LARGE(AA$2:AA$20, F58)</f>
        <v>2.8275999999999999</v>
      </c>
      <c r="F58">
        <v>2</v>
      </c>
      <c r="G58">
        <f t="shared" si="16"/>
        <v>0.29857114506846599</v>
      </c>
      <c r="H58">
        <f t="shared" si="17"/>
        <v>1.2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 t="e">
        <f t="shared" si="11"/>
        <v>#N/A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>
        <f t="shared" si="14"/>
        <v>1</v>
      </c>
    </row>
    <row r="59" spans="1:33" hidden="1" outlineLevel="1">
      <c r="A59" t="s">
        <v>30</v>
      </c>
      <c r="B59" t="str">
        <f>INDEX(A$2:A$20,MATCH(C59,AC$2:AC$20,0))</f>
        <v>Milldean Silva (IRE)</v>
      </c>
      <c r="C59">
        <f>LARGE(AC$2:AC$20, D59)</f>
        <v>2.5567000000000002</v>
      </c>
      <c r="D59">
        <v>1</v>
      </c>
      <c r="E59">
        <f>LARGE(AC$2:AC$20, F59)</f>
        <v>2.4245000000000001</v>
      </c>
      <c r="F59">
        <v>2</v>
      </c>
      <c r="G59">
        <f t="shared" si="16"/>
        <v>5.1707278914225399E-2</v>
      </c>
      <c r="H59">
        <f t="shared" si="17"/>
        <v>8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>
        <f t="shared" si="14"/>
        <v>1</v>
      </c>
    </row>
    <row r="60" spans="1:33" hidden="1" outlineLevel="1">
      <c r="A60" t="s">
        <v>26</v>
      </c>
      <c r="B60" t="str">
        <f>INDEX(A$2:A$20,MATCH(C60,Y$2:Y$20,0))</f>
        <v>Rhythm Is A Dancer</v>
      </c>
      <c r="C60">
        <f>LARGE(Y$2:Y$20, D60)</f>
        <v>3.9847999999999999</v>
      </c>
      <c r="D60">
        <v>1</v>
      </c>
      <c r="E60">
        <f>LARGE(Y$2:Y$20, F60)</f>
        <v>3.7683</v>
      </c>
      <c r="F60">
        <v>2</v>
      </c>
      <c r="G60">
        <f t="shared" si="16"/>
        <v>5.4331459546275829E-2</v>
      </c>
      <c r="H60">
        <f t="shared" si="17"/>
        <v>1.2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Milldean Silva (IRE)</v>
      </c>
      <c r="C61">
        <f>LARGE(AD$2:AD$20, D61)</f>
        <v>33.1</v>
      </c>
      <c r="D61">
        <v>1</v>
      </c>
      <c r="E61">
        <f>LARGE(AD$2:AD$20, F61)</f>
        <v>12.1669</v>
      </c>
      <c r="F61">
        <v>2</v>
      </c>
      <c r="G61">
        <f t="shared" si="16"/>
        <v>0.63241993957703935</v>
      </c>
      <c r="H61">
        <f t="shared" si="17"/>
        <v>8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Some Day Soon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Some Day Soon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5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Some Day Soon (IRE)</v>
      </c>
      <c r="C64">
        <f>INDEX(AF$2:AF$20,MATCH(B64,A$2:A$20,0))</f>
        <v>2.5</v>
      </c>
      <c r="D64">
        <v>1</v>
      </c>
      <c r="E64">
        <f>SUMIF(B53:B61, B64, G53:G61)</f>
        <v>0.36000034168157785</v>
      </c>
      <c r="F64">
        <v>0</v>
      </c>
      <c r="G64" t="str">
        <f>K2</f>
        <v>betbright.com National Hunt Novices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>Rhythm Is A Dancer</v>
      </c>
      <c r="C65">
        <f>INDEX(AF$2:AF$20,MATCH(B65,A$2:A$20,0))</f>
        <v>1.2</v>
      </c>
      <c r="D65">
        <v>1</v>
      </c>
      <c r="F65">
        <f>IF(G68="Non Handicap", F64+1, F64)</f>
        <v>1</v>
      </c>
      <c r="G65" t="str">
        <f>D2</f>
        <v xml:space="preserve">1m7½f </v>
      </c>
      <c r="H65">
        <f>LARGE(G58:G60, 1)</f>
        <v>0.29857114506846599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5523</v>
      </c>
      <c r="H66">
        <f ca="1">LARGE(F53:F55, 1)</f>
        <v>0.68412721849126479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Milldean Silva (IRE)</v>
      </c>
      <c r="F67">
        <f>IF(H63&lt;11, F66+1, F66)</f>
        <v>2</v>
      </c>
      <c r="G67" t="str">
        <f>G2</f>
        <v>Good To Firm</v>
      </c>
      <c r="H67" t="str">
        <f ca="1">INDEX(B53:B55,MATCH(H66,F53:F55,0))</f>
        <v>Milldean Silva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1</v>
      </c>
    </row>
    <row r="68" spans="1:32" hidden="1" outlineLevel="1">
      <c r="A68" t="str">
        <f ca="1">INDEX(B62:B67,MODE(MATCH(B62:B67,B62:B67,0)))</f>
        <v>Some Day Soon (IRE)</v>
      </c>
      <c r="B68" t="str">
        <f ca="1">IF(ISNA(A68), B56, A68)</f>
        <v>Some Day Soon (IRE)</v>
      </c>
      <c r="C68">
        <f ca="1">INDEX(AF$2:AF$20,MATCH(B68,A$2:A$20,0))</f>
        <v>2.5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Some Day Soon (IRE)</v>
      </c>
      <c r="C69">
        <f ca="1">INDEX(AF$2:AF$20,MATCH(B69,A$2:A$20,0))</f>
        <v>2.5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Some Day Soon (IRE)</v>
      </c>
      <c r="C70">
        <f ca="1">INDEX(AF$2:AF$20,MATCH(B70,A$2:A$20,0))</f>
        <v>2.5</v>
      </c>
      <c r="D70">
        <v>1</v>
      </c>
      <c r="E70">
        <f ca="1">SUMIF(B53:B61, B70, G53:G61)</f>
        <v>0.36000034168157785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1</v>
      </c>
    </row>
    <row r="72" spans="1:32" hidden="1" outlineLevel="1">
      <c r="A72" t="s">
        <v>98</v>
      </c>
      <c r="B72" t="str">
        <f>B53</f>
        <v>Some Day Soon (IRE)</v>
      </c>
      <c r="C72">
        <f>C53</f>
        <v>249.44800000000001</v>
      </c>
      <c r="D72">
        <f>(1/C72)*(C72-C73)</f>
        <v>0.13345506879189248</v>
      </c>
      <c r="E72">
        <f>H53</f>
        <v>2.5</v>
      </c>
      <c r="F72">
        <f>(E72*10)-10</f>
        <v>15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Milldean Silva (IRE)</v>
      </c>
      <c r="C73">
        <f t="shared" si="19"/>
        <v>216.15790000000001</v>
      </c>
      <c r="D73">
        <f>(1/C73)*(C73-C74)</f>
        <v>7.0829703656447515E-2</v>
      </c>
      <c r="E73">
        <f t="shared" ref="E73:E74" si="20">H54</f>
        <v>8</v>
      </c>
      <c r="F73">
        <f>(E73*10)-10</f>
        <v>70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Rhythm Is A Dancer</v>
      </c>
      <c r="C74">
        <f t="shared" si="19"/>
        <v>200.8475</v>
      </c>
      <c r="E74">
        <f t="shared" si="20"/>
        <v>1.2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1.2</v>
      </c>
      <c r="C77">
        <f>SMALL(AF2:AF50, 1)</f>
        <v>1.2</v>
      </c>
      <c r="D77" t="str">
        <f>IF(G77&lt;=3, "YES", "NO")</f>
        <v>YES</v>
      </c>
      <c r="E77">
        <f>IF(C77=0,SMALL(AF2:AF49,2), C77)</f>
        <v>1.2</v>
      </c>
      <c r="F77">
        <f>IF(E77=0, SMALL(AF2:AF49, 3), E77)</f>
        <v>1.2</v>
      </c>
      <c r="G77">
        <f>IF(F77=0, SMALL(AF2:AF49, 4), F77)</f>
        <v>1.2</v>
      </c>
      <c r="H77" t="str">
        <f>INDEX(A2:A50, MATCH(G77, AF2:AF50, 0))</f>
        <v>Rhythm Is A Dancer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200.8475</v>
      </c>
      <c r="C78">
        <f>(B79-B78)+0.01</f>
        <v>48.610500000000009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249.44800000000001</v>
      </c>
      <c r="C79">
        <f>C78/B79</f>
        <v>0.1948722779898015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Rhythm Is A Dancer is 19.49% behind top-rated Some Day Soon (IRE). </v>
      </c>
      <c r="H79" t="str">
        <f>INDEX(A2:A50, MATCH(B79, AE2:AE50, 0))</f>
        <v>Some Day Soon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20.708600000000001</v>
      </c>
      <c r="C80">
        <f>(B81-B80)+0.01</f>
        <v>1.1792999999999998</v>
      </c>
      <c r="D80" t="str">
        <f>D2</f>
        <v xml:space="preserve">1m7½f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1</v>
      </c>
    </row>
    <row r="81" spans="1:19" hidden="1" outlineLevel="1">
      <c r="A81" t="s">
        <v>109</v>
      </c>
      <c r="B81">
        <f>LARGE(W2:W49, 1)</f>
        <v>21.8779</v>
      </c>
      <c r="C81">
        <f>C80/B81</f>
        <v>5.3903711050877816E-2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Indigo Stamp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Wincanton</v>
      </c>
    </row>
    <row r="82" spans="1:19" hidden="1" outlineLevel="1">
      <c r="A82" t="s">
        <v>110</v>
      </c>
      <c r="B82">
        <f>INDEX(M2:M49, MATCH(H77, A2:A49, 0))</f>
        <v>71.944599999999994</v>
      </c>
      <c r="C82">
        <f>(B83-B82)+0.01</f>
        <v>16.635200000000008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88.569800000000001</v>
      </c>
      <c r="C83">
        <f>C82/B83</f>
        <v>0.18782022766225065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Rhythm Is A Danceris the form horse.</v>
      </c>
      <c r="H83" t="str">
        <f>INDEX(A2:A50,MATCH(B83,INDEX(M2:M50,0)))</f>
        <v>Indigo Stamp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1.6533</v>
      </c>
      <c r="C84">
        <f>(B85-B84)+0.01</f>
        <v>0.91340000000000021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2.5567000000000002</v>
      </c>
      <c r="C85">
        <f>C84/B85</f>
        <v>0.35725740211992024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Milldean Silva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8.6664999999999992</v>
      </c>
      <c r="C86">
        <f>(B87-B86)+0.01</f>
        <v>24.443500000000004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33.1</v>
      </c>
      <c r="C87">
        <f>C86/B87</f>
        <v>0.73847432024169191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Milldean Silva (IRE) is 73.85% ahead of Rhythm Is A Dancer. </v>
      </c>
      <c r="H87" t="str">
        <f>INDEX(A2:A50, MATCH(B87, AD2:AD50, 0))</f>
        <v>Milldean Silva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3.9847999999999999</v>
      </c>
      <c r="C88">
        <f>B89-B88</f>
        <v>0</v>
      </c>
      <c r="H88" t="str">
        <f>INDEX(X2:X50, MATCH(B88, Y2:Y50, 0))</f>
        <v>Cobden, Mr H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3.9847999999999999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Cobden, Mr H. </v>
      </c>
      <c r="H89" t="str">
        <f>INDEX(X2:X50, MATCH(B89, Y2:Y50, 0))</f>
        <v>Cobden, Mr H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43.838700000000003</v>
      </c>
      <c r="C90">
        <f>(B91-B90)+0.01</f>
        <v>28.599199999999993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72.427899999999994</v>
      </c>
      <c r="C91">
        <f>(C90+0.01)/(B91+0.01)</f>
        <v>0.39494794851866211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Some Day Soon (IRE) outperformed Rhythm Is A Dancer significantly.</v>
      </c>
      <c r="H91" t="str">
        <f>INDEX(A2:A50, MATCH(B91, N2:N50, 0))</f>
        <v>Some Day Soon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0.34039999999999998</v>
      </c>
    </row>
    <row r="96" spans="1:19" hidden="1" outlineLevel="1">
      <c r="A96" t="s">
        <v>70</v>
      </c>
      <c r="B96">
        <f>INDEX(Sheet1!H:H, MATCH($A$51, Sheet1!$A:$A,0))</f>
        <v>0.2979</v>
      </c>
      <c r="C96" t="str">
        <f>IF(AND($B$94&gt;15,B96&gt;0.25),B55)</f>
        <v>Rhythm Is A Dancer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>Rhythm Is A Dancer</v>
      </c>
      <c r="G96" t="str">
        <f>INDEX(F96:F101,MATCH(1,E96:E101,0))</f>
        <v>Rhythm Is A Dancer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0.23400000000000001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0.25530000000000003</v>
      </c>
      <c r="C99" t="str">
        <f>IF(AND($B$94&gt;15,B99&gt;0.25),B59)</f>
        <v>Milldean Silva (IRE)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0.21279999999999999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0.31909999999999999</v>
      </c>
      <c r="C101" t="str">
        <f>IF(AND($B$94&gt;15,B101&gt;0.25),B60)</f>
        <v>Rhythm Is A Dancer</v>
      </c>
      <c r="D101">
        <f t="shared" si="22"/>
        <v>6</v>
      </c>
      <c r="E101">
        <f t="shared" si="23"/>
        <v>1</v>
      </c>
      <c r="F101" t="str">
        <f t="shared" si="24"/>
        <v>Rhythm Is A Dancer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1.5703125" bestFit="1" customWidth="1"/>
    <col min="3" max="3" width="14.28515625" bestFit="1" customWidth="1"/>
    <col min="4" max="4" width="17.7109375" bestFit="1" customWidth="1"/>
    <col min="5" max="5" width="12" bestFit="1" customWidth="1"/>
    <col min="6" max="6" width="13.28515625" bestFit="1" customWidth="1"/>
    <col min="7" max="7" width="89" bestFit="1" customWidth="1"/>
    <col min="8" max="8" width="20" bestFit="1" customWidth="1"/>
    <col min="9" max="9" width="10.140625" bestFit="1" customWidth="1"/>
    <col min="10" max="10" width="16.28515625" bestFit="1" customWidth="1"/>
    <col min="11" max="11" width="35.85546875" bestFit="1" customWidth="1"/>
    <col min="12" max="19" width="21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85546875" bestFit="1" customWidth="1"/>
    <col min="25" max="25" width="14.42578125" bestFit="1" customWidth="1"/>
    <col min="26" max="26" width="22.42578125" bestFit="1" customWidth="1"/>
    <col min="27" max="27" width="15" bestFit="1" customWidth="1"/>
    <col min="28" max="28" width="20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71093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828</v>
      </c>
      <c r="B2" s="1">
        <v>0.64236111111111105</v>
      </c>
      <c r="C2" t="s">
        <v>224</v>
      </c>
      <c r="D2" t="s">
        <v>826</v>
      </c>
      <c r="F2">
        <v>10903</v>
      </c>
      <c r="G2" t="s">
        <v>284</v>
      </c>
      <c r="H2" t="s">
        <v>231</v>
      </c>
      <c r="I2" t="s">
        <v>5</v>
      </c>
      <c r="J2" t="s">
        <v>331</v>
      </c>
      <c r="K2" t="s">
        <v>827</v>
      </c>
      <c r="L2">
        <v>8</v>
      </c>
      <c r="M2">
        <v>117.69499999999999</v>
      </c>
      <c r="N2">
        <v>111.8946</v>
      </c>
      <c r="O2">
        <v>36.678899999999999</v>
      </c>
      <c r="P2">
        <v>14.637</v>
      </c>
      <c r="Q2">
        <v>9.9344999999999999</v>
      </c>
      <c r="R2">
        <v>3.8199000000000001</v>
      </c>
      <c r="S2">
        <v>3.1775000000000002</v>
      </c>
      <c r="T2">
        <v>2.0602999999999998</v>
      </c>
      <c r="U2">
        <v>1.6958</v>
      </c>
      <c r="V2">
        <v>1.6395</v>
      </c>
      <c r="W2">
        <v>10.8375</v>
      </c>
      <c r="X2" t="s">
        <v>829</v>
      </c>
      <c r="Y2">
        <v>2.4851999999999999</v>
      </c>
      <c r="Z2" t="s">
        <v>830</v>
      </c>
      <c r="AA2">
        <v>1.3774999999999999</v>
      </c>
      <c r="AB2" t="s">
        <v>711</v>
      </c>
      <c r="AC2">
        <v>1.4581</v>
      </c>
      <c r="AD2">
        <v>27.5745</v>
      </c>
      <c r="AE2" s="23">
        <v>346.9658</v>
      </c>
      <c r="AF2">
        <v>5.5</v>
      </c>
      <c r="AG2">
        <v>120</v>
      </c>
    </row>
    <row r="3" spans="1:33">
      <c r="A3" t="s">
        <v>831</v>
      </c>
      <c r="B3" s="1">
        <v>0.64236111111111105</v>
      </c>
      <c r="C3" t="s">
        <v>224</v>
      </c>
      <c r="D3" t="s">
        <v>826</v>
      </c>
      <c r="F3">
        <v>10903</v>
      </c>
      <c r="G3" t="s">
        <v>284</v>
      </c>
      <c r="H3" t="s">
        <v>231</v>
      </c>
      <c r="I3" t="s">
        <v>5</v>
      </c>
      <c r="J3" t="s">
        <v>331</v>
      </c>
      <c r="K3" t="s">
        <v>827</v>
      </c>
      <c r="L3">
        <v>5</v>
      </c>
      <c r="M3">
        <v>106.53270000000001</v>
      </c>
      <c r="N3">
        <v>104.8527</v>
      </c>
      <c r="O3">
        <v>25.527100000000001</v>
      </c>
      <c r="P3">
        <v>10.1408</v>
      </c>
      <c r="Q3">
        <v>5.9260999999999999</v>
      </c>
      <c r="R3">
        <v>0</v>
      </c>
      <c r="S3">
        <v>0</v>
      </c>
      <c r="T3">
        <v>0</v>
      </c>
      <c r="U3">
        <v>0</v>
      </c>
      <c r="V3">
        <v>0</v>
      </c>
      <c r="W3">
        <v>24.7</v>
      </c>
      <c r="X3" t="s">
        <v>295</v>
      </c>
      <c r="Y3">
        <v>1.8628</v>
      </c>
      <c r="Z3" t="s">
        <v>296</v>
      </c>
      <c r="AA3">
        <v>3.5804999999999998</v>
      </c>
      <c r="AB3" t="s">
        <v>426</v>
      </c>
      <c r="AC3">
        <v>1.0065</v>
      </c>
      <c r="AD3">
        <v>41.15</v>
      </c>
      <c r="AE3">
        <v>343.7808</v>
      </c>
      <c r="AF3">
        <v>7</v>
      </c>
      <c r="AG3">
        <v>126</v>
      </c>
    </row>
    <row r="4" spans="1:33">
      <c r="A4" t="s">
        <v>832</v>
      </c>
      <c r="B4" s="1">
        <v>0.64236111111111105</v>
      </c>
      <c r="C4" t="s">
        <v>224</v>
      </c>
      <c r="D4" t="s">
        <v>826</v>
      </c>
      <c r="F4">
        <v>10903</v>
      </c>
      <c r="G4" t="s">
        <v>284</v>
      </c>
      <c r="H4" t="s">
        <v>231</v>
      </c>
      <c r="I4" t="s">
        <v>5</v>
      </c>
      <c r="J4" t="s">
        <v>331</v>
      </c>
      <c r="K4" t="s">
        <v>827</v>
      </c>
      <c r="L4">
        <v>8</v>
      </c>
      <c r="M4">
        <v>92.012</v>
      </c>
      <c r="N4">
        <v>88.584999999999994</v>
      </c>
      <c r="O4">
        <v>34.363399999999999</v>
      </c>
      <c r="P4">
        <v>10.2288</v>
      </c>
      <c r="Q4">
        <v>5.27</v>
      </c>
      <c r="R4">
        <v>5.6681999999999997</v>
      </c>
      <c r="S4">
        <v>4.7050999999999998</v>
      </c>
      <c r="T4">
        <v>3.1084999999999998</v>
      </c>
      <c r="U4">
        <v>2.5352999999999999</v>
      </c>
      <c r="V4">
        <v>2.0424000000000002</v>
      </c>
      <c r="W4">
        <v>13.7357</v>
      </c>
      <c r="X4" t="s">
        <v>665</v>
      </c>
      <c r="Y4">
        <v>3.1966000000000001</v>
      </c>
      <c r="Z4" t="s">
        <v>833</v>
      </c>
      <c r="AA4">
        <v>1.4416</v>
      </c>
      <c r="AB4" t="s">
        <v>834</v>
      </c>
      <c r="AC4">
        <v>0.70979999999999999</v>
      </c>
      <c r="AD4">
        <v>16.952300000000001</v>
      </c>
      <c r="AE4">
        <v>284.55470000000003</v>
      </c>
      <c r="AF4">
        <v>10</v>
      </c>
      <c r="AG4">
        <v>116</v>
      </c>
    </row>
    <row r="5" spans="1:33">
      <c r="A5" t="s">
        <v>835</v>
      </c>
      <c r="B5" s="1">
        <v>0.64236111111111105</v>
      </c>
      <c r="C5" t="s">
        <v>224</v>
      </c>
      <c r="D5" t="s">
        <v>826</v>
      </c>
      <c r="F5">
        <v>10903</v>
      </c>
      <c r="G5" t="s">
        <v>284</v>
      </c>
      <c r="H5" t="s">
        <v>231</v>
      </c>
      <c r="I5" t="s">
        <v>5</v>
      </c>
      <c r="J5" t="s">
        <v>331</v>
      </c>
      <c r="K5" t="s">
        <v>827</v>
      </c>
      <c r="L5">
        <v>9</v>
      </c>
      <c r="M5">
        <v>100.071</v>
      </c>
      <c r="N5">
        <v>82.308899999999994</v>
      </c>
      <c r="O5">
        <v>23.117899999999999</v>
      </c>
      <c r="P5">
        <v>12.1456</v>
      </c>
      <c r="Q5">
        <v>5.8109000000000002</v>
      </c>
      <c r="R5">
        <v>3.5449999999999999</v>
      </c>
      <c r="S5">
        <v>3.5632999999999999</v>
      </c>
      <c r="T5">
        <v>1.4576</v>
      </c>
      <c r="U5">
        <v>0.89910000000000001</v>
      </c>
      <c r="V5">
        <v>0.89300000000000002</v>
      </c>
      <c r="W5">
        <v>16.730699999999999</v>
      </c>
      <c r="X5" t="s">
        <v>667</v>
      </c>
      <c r="Y5">
        <v>1.8794</v>
      </c>
      <c r="Z5" t="s">
        <v>836</v>
      </c>
      <c r="AA5">
        <v>1.2751999999999999</v>
      </c>
      <c r="AB5" t="s">
        <v>837</v>
      </c>
      <c r="AC5">
        <v>1.3333999999999999</v>
      </c>
      <c r="AD5">
        <v>20.1038</v>
      </c>
      <c r="AE5">
        <v>275.13490000000002</v>
      </c>
      <c r="AF5">
        <v>12</v>
      </c>
      <c r="AG5">
        <v>104</v>
      </c>
    </row>
    <row r="6" spans="1:33">
      <c r="A6" t="s">
        <v>838</v>
      </c>
      <c r="B6" s="1">
        <v>0.64236111111111105</v>
      </c>
      <c r="C6" t="s">
        <v>224</v>
      </c>
      <c r="D6" t="s">
        <v>826</v>
      </c>
      <c r="F6">
        <v>10903</v>
      </c>
      <c r="G6" t="s">
        <v>284</v>
      </c>
      <c r="H6" t="s">
        <v>231</v>
      </c>
      <c r="I6" t="s">
        <v>5</v>
      </c>
      <c r="J6" t="s">
        <v>331</v>
      </c>
      <c r="K6" t="s">
        <v>827</v>
      </c>
      <c r="L6">
        <v>11</v>
      </c>
      <c r="M6">
        <v>123.92700000000001</v>
      </c>
      <c r="N6">
        <v>44.016800000000003</v>
      </c>
      <c r="O6">
        <v>27.971399999999999</v>
      </c>
      <c r="P6">
        <v>11.358700000000001</v>
      </c>
      <c r="Q6">
        <v>4.0964999999999998</v>
      </c>
      <c r="R6">
        <v>3.7303999999999999</v>
      </c>
      <c r="S6">
        <v>2.0476000000000001</v>
      </c>
      <c r="T6">
        <v>1.9442999999999999</v>
      </c>
      <c r="U6">
        <v>2.3424</v>
      </c>
      <c r="V6">
        <v>0.80420000000000003</v>
      </c>
      <c r="W6">
        <v>22.710699999999999</v>
      </c>
      <c r="X6" t="s">
        <v>537</v>
      </c>
      <c r="Y6">
        <v>2.1802000000000001</v>
      </c>
      <c r="Z6" t="s">
        <v>514</v>
      </c>
      <c r="AA6">
        <v>2.6128999999999998</v>
      </c>
      <c r="AB6" t="s">
        <v>674</v>
      </c>
      <c r="AC6">
        <v>1.3706</v>
      </c>
      <c r="AD6">
        <v>17.660499999999999</v>
      </c>
      <c r="AE6">
        <v>268.77429999999998</v>
      </c>
      <c r="AF6">
        <v>8</v>
      </c>
      <c r="AG6">
        <v>123</v>
      </c>
    </row>
    <row r="7" spans="1:33">
      <c r="A7" t="s">
        <v>839</v>
      </c>
      <c r="B7" s="1">
        <v>0.64236111111111105</v>
      </c>
      <c r="C7" t="s">
        <v>224</v>
      </c>
      <c r="D7" t="s">
        <v>826</v>
      </c>
      <c r="F7">
        <v>10903</v>
      </c>
      <c r="G7" t="s">
        <v>284</v>
      </c>
      <c r="H7" t="s">
        <v>231</v>
      </c>
      <c r="I7" t="s">
        <v>5</v>
      </c>
      <c r="J7" t="s">
        <v>331</v>
      </c>
      <c r="K7" t="s">
        <v>827</v>
      </c>
      <c r="L7">
        <v>9</v>
      </c>
      <c r="M7">
        <v>94.430400000000006</v>
      </c>
      <c r="N7">
        <v>67.433599999999998</v>
      </c>
      <c r="O7">
        <v>26.348400000000002</v>
      </c>
      <c r="P7">
        <v>11.035</v>
      </c>
      <c r="Q7">
        <v>6.2222</v>
      </c>
      <c r="R7">
        <v>5.3726000000000003</v>
      </c>
      <c r="S7">
        <v>4.7401</v>
      </c>
      <c r="T7">
        <v>2.6573000000000002</v>
      </c>
      <c r="U7">
        <v>1.3902000000000001</v>
      </c>
      <c r="V7">
        <v>1.6012999999999999</v>
      </c>
      <c r="W7">
        <v>19.545000000000002</v>
      </c>
      <c r="X7" t="s">
        <v>417</v>
      </c>
      <c r="Y7">
        <v>0.61319999999999997</v>
      </c>
      <c r="Z7" t="s">
        <v>840</v>
      </c>
      <c r="AA7">
        <v>0.59550000000000003</v>
      </c>
      <c r="AB7" t="s">
        <v>841</v>
      </c>
      <c r="AC7">
        <v>0.44500000000000001</v>
      </c>
      <c r="AD7">
        <v>23.535399999999999</v>
      </c>
      <c r="AE7">
        <v>265.96530000000001</v>
      </c>
      <c r="AF7">
        <v>14</v>
      </c>
      <c r="AG7">
        <v>114</v>
      </c>
    </row>
    <row r="8" spans="1:33">
      <c r="A8" t="s">
        <v>842</v>
      </c>
      <c r="B8" s="1">
        <v>0.64236111111111105</v>
      </c>
      <c r="C8" t="s">
        <v>224</v>
      </c>
      <c r="D8" t="s">
        <v>826</v>
      </c>
      <c r="F8">
        <v>10903</v>
      </c>
      <c r="G8" t="s">
        <v>284</v>
      </c>
      <c r="H8" t="s">
        <v>231</v>
      </c>
      <c r="I8" t="s">
        <v>5</v>
      </c>
      <c r="J8" t="s">
        <v>331</v>
      </c>
      <c r="K8" t="s">
        <v>827</v>
      </c>
      <c r="L8">
        <v>8</v>
      </c>
      <c r="M8">
        <v>66.708500000000001</v>
      </c>
      <c r="N8">
        <v>78.311800000000005</v>
      </c>
      <c r="O8">
        <v>23.0379</v>
      </c>
      <c r="P8">
        <v>22.555299999999999</v>
      </c>
      <c r="Q8">
        <v>4.1368</v>
      </c>
      <c r="R8">
        <v>7.7625000000000002</v>
      </c>
      <c r="S8">
        <v>6.6592000000000002</v>
      </c>
      <c r="T8">
        <v>2.7033</v>
      </c>
      <c r="U8">
        <v>1.7516</v>
      </c>
      <c r="V8">
        <v>1.8815</v>
      </c>
      <c r="W8">
        <v>17.832899999999999</v>
      </c>
      <c r="X8" t="s">
        <v>657</v>
      </c>
      <c r="Y8">
        <v>0.65859999999999996</v>
      </c>
      <c r="Z8" t="s">
        <v>423</v>
      </c>
      <c r="AA8">
        <v>0.96550000000000002</v>
      </c>
      <c r="AB8" t="s">
        <v>475</v>
      </c>
      <c r="AC8">
        <v>2.5931999999999999</v>
      </c>
      <c r="AD8">
        <v>24.4162</v>
      </c>
      <c r="AE8">
        <v>261.97469999999998</v>
      </c>
      <c r="AF8">
        <v>20</v>
      </c>
      <c r="AG8">
        <v>121</v>
      </c>
    </row>
    <row r="9" spans="1:33">
      <c r="A9" t="s">
        <v>843</v>
      </c>
      <c r="B9" s="1">
        <v>0.64236111111111105</v>
      </c>
      <c r="C9" t="s">
        <v>224</v>
      </c>
      <c r="D9" t="s">
        <v>826</v>
      </c>
      <c r="F9">
        <v>10903</v>
      </c>
      <c r="G9" t="s">
        <v>284</v>
      </c>
      <c r="H9" t="s">
        <v>231</v>
      </c>
      <c r="I9" t="s">
        <v>5</v>
      </c>
      <c r="J9" t="s">
        <v>331</v>
      </c>
      <c r="K9" t="s">
        <v>827</v>
      </c>
      <c r="L9">
        <v>10</v>
      </c>
      <c r="M9">
        <v>91.846999999999994</v>
      </c>
      <c r="N9">
        <v>70.8596</v>
      </c>
      <c r="O9">
        <v>24.152799999999999</v>
      </c>
      <c r="P9">
        <v>11.737</v>
      </c>
      <c r="Q9">
        <v>6.2394999999999996</v>
      </c>
      <c r="R9">
        <v>2.9464999999999999</v>
      </c>
      <c r="S9">
        <v>4.3810000000000002</v>
      </c>
      <c r="T9">
        <v>2.5586000000000002</v>
      </c>
      <c r="U9">
        <v>1.859</v>
      </c>
      <c r="V9">
        <v>1.3364</v>
      </c>
      <c r="W9">
        <v>16.312899999999999</v>
      </c>
      <c r="X9" t="s">
        <v>288</v>
      </c>
      <c r="Y9">
        <v>2.2136999999999998</v>
      </c>
      <c r="Z9" t="s">
        <v>833</v>
      </c>
      <c r="AA9">
        <v>1.4752000000000001</v>
      </c>
      <c r="AB9" t="s">
        <v>259</v>
      </c>
      <c r="AC9">
        <v>1.4164000000000001</v>
      </c>
      <c r="AD9">
        <v>19.113800000000001</v>
      </c>
      <c r="AE9">
        <v>258.44940000000003</v>
      </c>
      <c r="AF9">
        <v>14</v>
      </c>
      <c r="AG9">
        <v>117</v>
      </c>
    </row>
    <row r="10" spans="1:33">
      <c r="A10" t="s">
        <v>844</v>
      </c>
      <c r="B10" s="1">
        <v>0.64236111111111105</v>
      </c>
      <c r="C10" t="s">
        <v>224</v>
      </c>
      <c r="D10" t="s">
        <v>826</v>
      </c>
      <c r="F10">
        <v>10903</v>
      </c>
      <c r="G10" t="s">
        <v>284</v>
      </c>
      <c r="H10" t="s">
        <v>231</v>
      </c>
      <c r="I10" t="s">
        <v>5</v>
      </c>
      <c r="J10" t="s">
        <v>331</v>
      </c>
      <c r="K10" t="s">
        <v>827</v>
      </c>
      <c r="L10">
        <v>12</v>
      </c>
      <c r="M10">
        <v>78.282399999999996</v>
      </c>
      <c r="N10">
        <v>78.489400000000003</v>
      </c>
      <c r="O10">
        <v>25.575900000000001</v>
      </c>
      <c r="P10">
        <v>10.810600000000001</v>
      </c>
      <c r="Q10">
        <v>6.2633999999999999</v>
      </c>
      <c r="R10">
        <v>3.8921999999999999</v>
      </c>
      <c r="S10">
        <v>2.6438999999999999</v>
      </c>
      <c r="T10">
        <v>2.0857999999999999</v>
      </c>
      <c r="U10">
        <v>1.5539000000000001</v>
      </c>
      <c r="V10">
        <v>1.6236999999999999</v>
      </c>
      <c r="W10">
        <v>18.409300000000002</v>
      </c>
      <c r="X10" t="s">
        <v>845</v>
      </c>
      <c r="Y10">
        <v>0.78320000000000001</v>
      </c>
      <c r="Z10" t="s">
        <v>635</v>
      </c>
      <c r="AA10">
        <v>0.47439999999999999</v>
      </c>
      <c r="AB10" t="s">
        <v>846</v>
      </c>
      <c r="AC10">
        <v>0.68189999999999995</v>
      </c>
      <c r="AD10">
        <v>21.019400000000001</v>
      </c>
      <c r="AE10">
        <v>252.58940000000001</v>
      </c>
      <c r="AF10">
        <v>16</v>
      </c>
      <c r="AG10">
        <v>117</v>
      </c>
    </row>
    <row r="11" spans="1:33">
      <c r="A11" t="s">
        <v>847</v>
      </c>
      <c r="B11" s="1">
        <v>0.64236111111111105</v>
      </c>
      <c r="C11" t="s">
        <v>224</v>
      </c>
      <c r="D11" t="s">
        <v>826</v>
      </c>
      <c r="F11">
        <v>10903</v>
      </c>
      <c r="G11" t="s">
        <v>284</v>
      </c>
      <c r="H11" t="s">
        <v>231</v>
      </c>
      <c r="I11" t="s">
        <v>5</v>
      </c>
      <c r="J11" t="s">
        <v>331</v>
      </c>
      <c r="K11" t="s">
        <v>827</v>
      </c>
      <c r="L11">
        <v>6</v>
      </c>
      <c r="M11">
        <v>59.181899999999999</v>
      </c>
      <c r="N11">
        <v>81.4572</v>
      </c>
      <c r="O11">
        <v>26.675799999999999</v>
      </c>
      <c r="P11">
        <v>11.7242</v>
      </c>
      <c r="Q11">
        <v>8.8343000000000007</v>
      </c>
      <c r="R11">
        <v>5.9001999999999999</v>
      </c>
      <c r="S11">
        <v>4.1746999999999996</v>
      </c>
      <c r="T11">
        <v>2.6711999999999998</v>
      </c>
      <c r="U11">
        <v>2.431</v>
      </c>
      <c r="V11">
        <v>1.5609999999999999</v>
      </c>
      <c r="W11">
        <v>18.425000000000001</v>
      </c>
      <c r="X11" t="s">
        <v>309</v>
      </c>
      <c r="Y11">
        <v>1.5488</v>
      </c>
      <c r="Z11" t="s">
        <v>639</v>
      </c>
      <c r="AA11">
        <v>2.6880999999999999</v>
      </c>
      <c r="AB11" t="s">
        <v>636</v>
      </c>
      <c r="AC11">
        <v>0.99660000000000004</v>
      </c>
      <c r="AD11">
        <v>18.909099999999999</v>
      </c>
      <c r="AE11">
        <v>247.179</v>
      </c>
      <c r="AF11">
        <v>12</v>
      </c>
      <c r="AG11">
        <v>110</v>
      </c>
    </row>
    <row r="12" spans="1:33">
      <c r="A12" t="s">
        <v>848</v>
      </c>
      <c r="B12" s="1">
        <v>0.64236111111111105</v>
      </c>
      <c r="C12" t="s">
        <v>224</v>
      </c>
      <c r="D12" t="s">
        <v>826</v>
      </c>
      <c r="F12">
        <v>10903</v>
      </c>
      <c r="G12" t="s">
        <v>284</v>
      </c>
      <c r="H12" t="s">
        <v>231</v>
      </c>
      <c r="I12" t="s">
        <v>5</v>
      </c>
      <c r="J12" t="s">
        <v>331</v>
      </c>
      <c r="K12" t="s">
        <v>827</v>
      </c>
      <c r="L12">
        <v>8</v>
      </c>
      <c r="M12">
        <v>60.2517</v>
      </c>
      <c r="N12">
        <v>50.201599999999999</v>
      </c>
      <c r="O12">
        <v>33.021999999999998</v>
      </c>
      <c r="P12">
        <v>21.501200000000001</v>
      </c>
      <c r="Q12">
        <v>5.3055000000000003</v>
      </c>
      <c r="R12">
        <v>10.5322</v>
      </c>
      <c r="S12">
        <v>3.0169999999999999</v>
      </c>
      <c r="T12">
        <v>2.7810000000000001</v>
      </c>
      <c r="U12">
        <v>1.1913</v>
      </c>
      <c r="V12">
        <v>1.8358000000000001</v>
      </c>
      <c r="W12">
        <v>18.88</v>
      </c>
      <c r="X12" t="s">
        <v>422</v>
      </c>
      <c r="Y12">
        <v>1.6966000000000001</v>
      </c>
      <c r="Z12" t="s">
        <v>849</v>
      </c>
      <c r="AA12">
        <v>1.6493</v>
      </c>
      <c r="AB12" t="s">
        <v>247</v>
      </c>
      <c r="AC12">
        <v>2.492</v>
      </c>
      <c r="AD12">
        <v>21.3551</v>
      </c>
      <c r="AE12">
        <v>235.7124</v>
      </c>
      <c r="AF12">
        <v>16</v>
      </c>
      <c r="AG12">
        <v>124</v>
      </c>
    </row>
    <row r="13" spans="1:33">
      <c r="A13" t="s">
        <v>850</v>
      </c>
      <c r="B13" s="1">
        <v>0.64236111111111105</v>
      </c>
      <c r="C13" t="s">
        <v>224</v>
      </c>
      <c r="D13" t="s">
        <v>826</v>
      </c>
      <c r="F13">
        <v>10903</v>
      </c>
      <c r="G13" t="s">
        <v>284</v>
      </c>
      <c r="H13" t="s">
        <v>231</v>
      </c>
      <c r="I13" t="s">
        <v>5</v>
      </c>
      <c r="J13" t="s">
        <v>331</v>
      </c>
      <c r="K13" t="s">
        <v>827</v>
      </c>
      <c r="L13">
        <v>5</v>
      </c>
      <c r="M13">
        <v>99.879000000000005</v>
      </c>
      <c r="N13">
        <v>41.994799999999998</v>
      </c>
      <c r="O13">
        <v>22.649899999999999</v>
      </c>
      <c r="P13">
        <v>14.4153</v>
      </c>
      <c r="Q13">
        <v>4.45</v>
      </c>
      <c r="R13">
        <v>4.9516</v>
      </c>
      <c r="S13">
        <v>2.9628999999999999</v>
      </c>
      <c r="T13">
        <v>2.8308</v>
      </c>
      <c r="U13">
        <v>1.5490999999999999</v>
      </c>
      <c r="V13">
        <v>1.7644</v>
      </c>
      <c r="W13">
        <v>17.613600000000002</v>
      </c>
      <c r="X13" t="s">
        <v>676</v>
      </c>
      <c r="Y13">
        <v>1.8460000000000001</v>
      </c>
      <c r="Z13" t="s">
        <v>851</v>
      </c>
      <c r="AA13">
        <v>0.67969999999999997</v>
      </c>
      <c r="AB13" t="s">
        <v>852</v>
      </c>
      <c r="AC13">
        <v>0.50129999999999997</v>
      </c>
      <c r="AD13">
        <v>13.9818</v>
      </c>
      <c r="AE13">
        <v>232.0702</v>
      </c>
      <c r="AF13">
        <v>12</v>
      </c>
      <c r="AG13">
        <v>104</v>
      </c>
    </row>
    <row r="14" spans="1:33">
      <c r="A14" t="s">
        <v>853</v>
      </c>
      <c r="B14" s="1">
        <v>0.64236111111111105</v>
      </c>
      <c r="C14" t="s">
        <v>224</v>
      </c>
      <c r="D14" t="s">
        <v>826</v>
      </c>
      <c r="F14">
        <v>10903</v>
      </c>
      <c r="G14" t="s">
        <v>284</v>
      </c>
      <c r="H14" t="s">
        <v>231</v>
      </c>
      <c r="I14" t="s">
        <v>5</v>
      </c>
      <c r="J14" t="s">
        <v>331</v>
      </c>
      <c r="K14" t="s">
        <v>827</v>
      </c>
      <c r="L14">
        <v>9</v>
      </c>
      <c r="M14">
        <v>75.587500000000006</v>
      </c>
      <c r="N14">
        <v>44.247999999999998</v>
      </c>
      <c r="O14">
        <v>27.231200000000001</v>
      </c>
      <c r="P14">
        <v>6.9051999999999998</v>
      </c>
      <c r="Q14">
        <v>5.2632000000000003</v>
      </c>
      <c r="R14">
        <v>4.2332000000000001</v>
      </c>
      <c r="S14">
        <v>3.0602999999999998</v>
      </c>
      <c r="T14">
        <v>1.9859</v>
      </c>
      <c r="U14">
        <v>1.1712</v>
      </c>
      <c r="V14">
        <v>1.5014000000000001</v>
      </c>
      <c r="W14">
        <v>21.177900000000001</v>
      </c>
      <c r="X14" t="s">
        <v>305</v>
      </c>
      <c r="Y14">
        <v>0.46800000000000003</v>
      </c>
      <c r="Z14" t="s">
        <v>306</v>
      </c>
      <c r="AA14">
        <v>0.90749999999999997</v>
      </c>
      <c r="AB14" t="s">
        <v>854</v>
      </c>
      <c r="AC14">
        <v>8.3635999999999999</v>
      </c>
      <c r="AD14">
        <v>21.980599999999999</v>
      </c>
      <c r="AE14">
        <v>224.0847</v>
      </c>
      <c r="AF14">
        <v>20</v>
      </c>
      <c r="AG14">
        <v>106</v>
      </c>
    </row>
    <row r="15" spans="1:33">
      <c r="A15" t="s">
        <v>855</v>
      </c>
      <c r="B15" s="1">
        <v>0.64236111111111105</v>
      </c>
      <c r="C15" t="s">
        <v>224</v>
      </c>
      <c r="D15" t="s">
        <v>826</v>
      </c>
      <c r="F15">
        <v>10903</v>
      </c>
      <c r="G15" t="s">
        <v>284</v>
      </c>
      <c r="H15" t="s">
        <v>231</v>
      </c>
      <c r="I15" t="s">
        <v>5</v>
      </c>
      <c r="J15" t="s">
        <v>331</v>
      </c>
      <c r="K15" t="s">
        <v>827</v>
      </c>
      <c r="L15">
        <v>4</v>
      </c>
      <c r="M15">
        <v>87.78</v>
      </c>
      <c r="N15">
        <v>46.3857</v>
      </c>
      <c r="O15">
        <v>24.8066</v>
      </c>
      <c r="P15">
        <v>7.6264000000000003</v>
      </c>
      <c r="Q15">
        <v>4.6651999999999996</v>
      </c>
      <c r="R15">
        <v>1.821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313</v>
      </c>
      <c r="Y15">
        <v>3.27</v>
      </c>
      <c r="Z15" t="s">
        <v>278</v>
      </c>
      <c r="AA15">
        <v>3.1074000000000002</v>
      </c>
      <c r="AB15" t="s">
        <v>856</v>
      </c>
      <c r="AC15">
        <v>0.49490000000000001</v>
      </c>
      <c r="AD15">
        <v>28.8001</v>
      </c>
      <c r="AE15">
        <v>216.6302</v>
      </c>
      <c r="AF15">
        <v>20</v>
      </c>
      <c r="AG15">
        <v>119</v>
      </c>
    </row>
    <row r="16" spans="1:33">
      <c r="A16" t="s">
        <v>857</v>
      </c>
      <c r="B16" s="1">
        <v>0.64236111111111105</v>
      </c>
      <c r="C16" t="s">
        <v>224</v>
      </c>
      <c r="D16" t="s">
        <v>826</v>
      </c>
      <c r="F16">
        <v>10903</v>
      </c>
      <c r="G16" t="s">
        <v>284</v>
      </c>
      <c r="H16" t="s">
        <v>231</v>
      </c>
      <c r="I16" t="s">
        <v>5</v>
      </c>
      <c r="J16" t="s">
        <v>331</v>
      </c>
      <c r="K16" t="s">
        <v>827</v>
      </c>
      <c r="L16">
        <v>6</v>
      </c>
      <c r="M16">
        <v>69.840800000000002</v>
      </c>
      <c r="N16">
        <v>53.445</v>
      </c>
      <c r="O16">
        <v>24.615200000000002</v>
      </c>
      <c r="P16">
        <v>9.1367999999999991</v>
      </c>
      <c r="Q16">
        <v>7.0625999999999998</v>
      </c>
      <c r="R16">
        <v>2.1503999999999999</v>
      </c>
      <c r="S16">
        <v>0</v>
      </c>
      <c r="T16">
        <v>0</v>
      </c>
      <c r="U16">
        <v>0</v>
      </c>
      <c r="V16">
        <v>0</v>
      </c>
      <c r="W16">
        <v>14.3429</v>
      </c>
      <c r="X16" t="s">
        <v>302</v>
      </c>
      <c r="Y16">
        <v>3.7357999999999998</v>
      </c>
      <c r="Z16" t="s">
        <v>237</v>
      </c>
      <c r="AA16">
        <v>3.9809000000000001</v>
      </c>
      <c r="AB16" t="s">
        <v>267</v>
      </c>
      <c r="AC16">
        <v>0.95679999999999998</v>
      </c>
      <c r="AD16">
        <v>11.083399999999999</v>
      </c>
      <c r="AE16">
        <v>208.9091</v>
      </c>
      <c r="AF16">
        <v>6</v>
      </c>
      <c r="AG16">
        <v>109</v>
      </c>
    </row>
    <row r="17" spans="1:33">
      <c r="A17" t="s">
        <v>858</v>
      </c>
      <c r="B17" s="1">
        <v>0.64236111111111105</v>
      </c>
      <c r="C17" t="s">
        <v>224</v>
      </c>
      <c r="D17" t="s">
        <v>826</v>
      </c>
      <c r="F17">
        <v>10903</v>
      </c>
      <c r="G17" t="s">
        <v>284</v>
      </c>
      <c r="H17" t="s">
        <v>231</v>
      </c>
      <c r="I17" t="s">
        <v>5</v>
      </c>
      <c r="J17" t="s">
        <v>331</v>
      </c>
      <c r="K17" t="s">
        <v>827</v>
      </c>
      <c r="L17">
        <v>11</v>
      </c>
      <c r="M17">
        <v>76.641599999999997</v>
      </c>
      <c r="N17">
        <v>37.831400000000002</v>
      </c>
      <c r="O17">
        <v>21.2578</v>
      </c>
      <c r="P17">
        <v>9.6022999999999996</v>
      </c>
      <c r="Q17">
        <v>7.6475999999999997</v>
      </c>
      <c r="R17">
        <v>6.5048000000000004</v>
      </c>
      <c r="S17">
        <v>4.1844000000000001</v>
      </c>
      <c r="T17">
        <v>2.0767000000000002</v>
      </c>
      <c r="U17">
        <v>1.5678000000000001</v>
      </c>
      <c r="V17">
        <v>1.327</v>
      </c>
      <c r="W17">
        <v>17.695699999999999</v>
      </c>
      <c r="X17" t="s">
        <v>651</v>
      </c>
      <c r="Y17">
        <v>0.83740000000000003</v>
      </c>
      <c r="Z17" t="s">
        <v>859</v>
      </c>
      <c r="AA17">
        <v>0.54559999999999997</v>
      </c>
      <c r="AB17" t="s">
        <v>860</v>
      </c>
      <c r="AC17">
        <v>0.1052</v>
      </c>
      <c r="AD17">
        <v>20.927199999999999</v>
      </c>
      <c r="AE17">
        <v>208.75239999999999</v>
      </c>
      <c r="AF17">
        <v>20</v>
      </c>
      <c r="AG17">
        <v>101</v>
      </c>
    </row>
    <row r="18" spans="1:33">
      <c r="A18" t="s">
        <v>861</v>
      </c>
      <c r="B18" s="1">
        <v>0.64236111111111105</v>
      </c>
      <c r="C18" t="s">
        <v>224</v>
      </c>
      <c r="D18" t="s">
        <v>826</v>
      </c>
      <c r="F18">
        <v>10903</v>
      </c>
      <c r="G18" t="s">
        <v>284</v>
      </c>
      <c r="H18" t="s">
        <v>231</v>
      </c>
      <c r="I18" t="s">
        <v>5</v>
      </c>
      <c r="J18" t="s">
        <v>331</v>
      </c>
      <c r="K18" t="s">
        <v>827</v>
      </c>
      <c r="L18">
        <v>5</v>
      </c>
      <c r="M18">
        <v>47.4482</v>
      </c>
      <c r="N18">
        <v>59.496899999999997</v>
      </c>
      <c r="O18">
        <v>33.145499999999998</v>
      </c>
      <c r="P18">
        <v>7.9371999999999998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8.7241999999999997</v>
      </c>
      <c r="X18" t="s">
        <v>862</v>
      </c>
      <c r="Y18">
        <v>1.3407</v>
      </c>
      <c r="Z18" t="s">
        <v>242</v>
      </c>
      <c r="AA18">
        <v>0.372</v>
      </c>
      <c r="AB18" t="s">
        <v>863</v>
      </c>
      <c r="AC18">
        <v>1.4616</v>
      </c>
      <c r="AD18">
        <v>25.9</v>
      </c>
      <c r="AE18">
        <v>205.5326</v>
      </c>
      <c r="AF18">
        <v>12</v>
      </c>
      <c r="AG18">
        <v>129</v>
      </c>
    </row>
    <row r="19" spans="1:33">
      <c r="A19" t="s">
        <v>864</v>
      </c>
      <c r="B19" s="1">
        <v>0.64236111111111105</v>
      </c>
      <c r="C19" t="s">
        <v>224</v>
      </c>
      <c r="D19" t="s">
        <v>826</v>
      </c>
      <c r="F19">
        <v>10903</v>
      </c>
      <c r="G19" t="s">
        <v>284</v>
      </c>
      <c r="H19" t="s">
        <v>231</v>
      </c>
      <c r="I19" t="s">
        <v>5</v>
      </c>
      <c r="J19" t="s">
        <v>331</v>
      </c>
      <c r="K19" t="s">
        <v>827</v>
      </c>
      <c r="L19">
        <v>5</v>
      </c>
      <c r="M19">
        <v>60.460799999999999</v>
      </c>
      <c r="N19">
        <v>41.978000000000002</v>
      </c>
      <c r="O19">
        <v>25.354399999999998</v>
      </c>
      <c r="P19">
        <v>13.1096</v>
      </c>
      <c r="Q19">
        <v>8.7563999999999993</v>
      </c>
      <c r="R19">
        <v>5.4458000000000002</v>
      </c>
      <c r="S19">
        <v>2.9127999999999998</v>
      </c>
      <c r="T19">
        <v>1.8657999999999999</v>
      </c>
      <c r="U19">
        <v>0.70130000000000003</v>
      </c>
      <c r="V19">
        <v>0</v>
      </c>
      <c r="W19">
        <v>20.360700000000001</v>
      </c>
      <c r="X19" t="s">
        <v>865</v>
      </c>
      <c r="Y19">
        <v>5.7200000000000001E-2</v>
      </c>
      <c r="Z19" t="s">
        <v>866</v>
      </c>
      <c r="AA19">
        <v>1.7907999999999999</v>
      </c>
      <c r="AB19" t="s">
        <v>259</v>
      </c>
      <c r="AC19">
        <v>1.2451000000000001</v>
      </c>
      <c r="AD19">
        <v>18.9331</v>
      </c>
      <c r="AE19">
        <v>204.5857</v>
      </c>
      <c r="AF19">
        <v>25</v>
      </c>
      <c r="AG19">
        <v>105</v>
      </c>
    </row>
    <row r="20" spans="1:33">
      <c r="A20" t="s">
        <v>867</v>
      </c>
      <c r="B20" s="1">
        <v>0.64236111111111105</v>
      </c>
      <c r="C20" t="s">
        <v>224</v>
      </c>
      <c r="D20" t="s">
        <v>826</v>
      </c>
      <c r="F20">
        <v>10903</v>
      </c>
      <c r="G20" t="s">
        <v>284</v>
      </c>
      <c r="H20" t="s">
        <v>231</v>
      </c>
      <c r="I20" t="s">
        <v>5</v>
      </c>
      <c r="J20" t="s">
        <v>331</v>
      </c>
      <c r="K20" t="s">
        <v>827</v>
      </c>
      <c r="L20">
        <v>9</v>
      </c>
      <c r="M20">
        <v>52.551299999999998</v>
      </c>
      <c r="N20">
        <v>42.566099999999999</v>
      </c>
      <c r="O20">
        <v>18.865600000000001</v>
      </c>
      <c r="P20">
        <v>6.7782</v>
      </c>
      <c r="Q20">
        <v>4.8807</v>
      </c>
      <c r="R20">
        <v>3.1957</v>
      </c>
      <c r="S20">
        <v>2.8391000000000002</v>
      </c>
      <c r="T20">
        <v>1.7155</v>
      </c>
      <c r="U20">
        <v>1.4363999999999999</v>
      </c>
      <c r="V20">
        <v>0</v>
      </c>
      <c r="W20">
        <v>13.09</v>
      </c>
      <c r="X20" t="s">
        <v>868</v>
      </c>
      <c r="Y20">
        <v>1.7000000000000001E-2</v>
      </c>
      <c r="Z20" t="s">
        <v>658</v>
      </c>
      <c r="AA20">
        <v>8.9099999999999999E-2</v>
      </c>
      <c r="AB20" t="s">
        <v>353</v>
      </c>
      <c r="AC20">
        <v>1.0952</v>
      </c>
      <c r="AD20">
        <v>14.416600000000001</v>
      </c>
      <c r="AE20">
        <v>164.81120000000001</v>
      </c>
      <c r="AF20">
        <v>50</v>
      </c>
      <c r="AG20">
        <v>101</v>
      </c>
    </row>
    <row r="21" spans="1:33">
      <c r="A21" t="s">
        <v>869</v>
      </c>
      <c r="B21" s="1">
        <v>0.64236111111111105</v>
      </c>
      <c r="C21" t="s">
        <v>224</v>
      </c>
      <c r="D21" t="s">
        <v>826</v>
      </c>
      <c r="F21">
        <v>10903</v>
      </c>
      <c r="G21" t="s">
        <v>284</v>
      </c>
      <c r="H21" t="s">
        <v>231</v>
      </c>
      <c r="I21" t="s">
        <v>5</v>
      </c>
      <c r="J21" t="s">
        <v>331</v>
      </c>
      <c r="K21" t="s">
        <v>827</v>
      </c>
      <c r="L21">
        <v>5</v>
      </c>
      <c r="M21">
        <v>43.155099999999997</v>
      </c>
      <c r="N21">
        <v>32.011699999999998</v>
      </c>
      <c r="O21">
        <v>32.922699999999999</v>
      </c>
      <c r="P21">
        <v>9.3377999999999997</v>
      </c>
      <c r="Q21">
        <v>5.0670000000000002</v>
      </c>
      <c r="R21">
        <v>3.8948</v>
      </c>
      <c r="S21">
        <v>3.0506000000000002</v>
      </c>
      <c r="T21">
        <v>1.978</v>
      </c>
      <c r="U21">
        <v>1.5972</v>
      </c>
      <c r="V21">
        <v>1.19</v>
      </c>
      <c r="W21">
        <v>11.1793</v>
      </c>
      <c r="X21" t="s">
        <v>299</v>
      </c>
      <c r="Y21">
        <v>2.0968</v>
      </c>
      <c r="Z21" t="s">
        <v>314</v>
      </c>
      <c r="AA21">
        <v>1.9835</v>
      </c>
      <c r="AB21" t="s">
        <v>870</v>
      </c>
      <c r="AC21">
        <v>2.2618</v>
      </c>
      <c r="AD21">
        <v>7.8567999999999998</v>
      </c>
      <c r="AE21">
        <v>159.58320000000001</v>
      </c>
      <c r="AF21">
        <v>20</v>
      </c>
      <c r="AG21">
        <v>111</v>
      </c>
    </row>
    <row r="22" spans="1:33">
      <c r="A22" t="s">
        <v>871</v>
      </c>
      <c r="B22" s="1">
        <v>0.64236111111111105</v>
      </c>
      <c r="C22" t="s">
        <v>224</v>
      </c>
      <c r="D22" t="s">
        <v>826</v>
      </c>
      <c r="F22">
        <v>10903</v>
      </c>
      <c r="G22" t="s">
        <v>284</v>
      </c>
      <c r="H22" t="s">
        <v>231</v>
      </c>
      <c r="I22" t="s">
        <v>5</v>
      </c>
      <c r="J22" t="s">
        <v>331</v>
      </c>
      <c r="K22" t="s">
        <v>827</v>
      </c>
      <c r="L22">
        <v>8</v>
      </c>
      <c r="M22">
        <v>41.234699999999997</v>
      </c>
      <c r="N22">
        <v>37.199199999999998</v>
      </c>
      <c r="O22">
        <v>15.600199999999999</v>
      </c>
      <c r="P22">
        <v>6.9119999999999999</v>
      </c>
      <c r="Q22">
        <v>4.6775000000000002</v>
      </c>
      <c r="R22">
        <v>2.2115999999999998</v>
      </c>
      <c r="S22">
        <v>1.7602</v>
      </c>
      <c r="T22">
        <v>2.3578000000000001</v>
      </c>
      <c r="U22">
        <v>1.0045999999999999</v>
      </c>
      <c r="V22">
        <v>1.4108000000000001</v>
      </c>
      <c r="W22">
        <v>20.877099999999999</v>
      </c>
      <c r="Y22">
        <v>0</v>
      </c>
      <c r="Z22" t="s">
        <v>407</v>
      </c>
      <c r="AA22">
        <v>0.34310000000000002</v>
      </c>
      <c r="AB22" t="s">
        <v>255</v>
      </c>
      <c r="AC22">
        <v>1.9857</v>
      </c>
      <c r="AD22">
        <v>13.0504</v>
      </c>
      <c r="AE22">
        <v>150.625</v>
      </c>
      <c r="AF22">
        <v>0</v>
      </c>
      <c r="AG22">
        <v>101</v>
      </c>
    </row>
    <row r="51" spans="1:33" hidden="1" outlineLevel="1">
      <c r="A51" t="str">
        <f>C2</f>
        <v>Galway</v>
      </c>
      <c r="B51">
        <f>B2</f>
        <v>0.64236111111111105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The King Of Brega (IRE)</v>
      </c>
      <c r="L52" t="str">
        <f t="shared" si="0"/>
        <v>Crosshue Boy (IRE)</v>
      </c>
      <c r="M52" t="str">
        <f t="shared" si="0"/>
        <v>Crosshue Boy (IRE)</v>
      </c>
      <c r="N52" t="str">
        <f t="shared" ref="N52:N91" si="1">INDEX($A$2:$A$20,(MATCH(LARGE(W$2:W$20,$J52),W$2:W$20,0)))</f>
        <v>High Sparrow (IRE)</v>
      </c>
      <c r="O52" t="str">
        <f t="shared" ref="O52:O91" si="2">INDEX($A$2:$A$20,(MATCH(LARGE(AA$2:AA$20,$J52),AA$2:AA$20,0)))</f>
        <v>Suinda (IRE)</v>
      </c>
      <c r="P52" t="str">
        <f t="shared" ref="P52:P91" si="3">INDEX($A$2:$A$20,(MATCH(LARGE(Y$2:Y$20,$J52),Y$2:Y$20,0)))</f>
        <v>Suinda (IRE)</v>
      </c>
      <c r="Q52" t="str">
        <f t="shared" ref="Q52:Q91" si="4">INDEX($A$2:$A$20,(MATCH(LARGE(Y$2:Y$20,$J52),Y$2:Y$20,0)))</f>
        <v>Suinda (IRE)</v>
      </c>
      <c r="R52" t="str">
        <f t="shared" ref="R52:R91" si="5">INDEX($A$2:$A$20,(MATCH(LARGE(AD$2:AD$20,$J52),AD$2:AD$20,0)))</f>
        <v>High Sparrow (IRE)</v>
      </c>
      <c r="S52" t="str">
        <f t="shared" ref="S52:S80" si="6">A2</f>
        <v>Crosshue Boy (IRE)</v>
      </c>
      <c r="V52">
        <f t="shared" ref="V52:V80" si="7">SUM(Y52:AF52)</f>
        <v>128</v>
      </c>
      <c r="W52">
        <f t="shared" ref="W52:W80" si="8">V52-AG2</f>
        <v>8</v>
      </c>
      <c r="X52">
        <f t="shared" ref="X52:X60" si="9">IF(ISNA(W52),"",W52)</f>
        <v>8</v>
      </c>
      <c r="Y52">
        <f t="shared" ref="Y52:AA80" si="10">(($H$63+1)-(RANK(M2,M$2:M$30)))</f>
        <v>20</v>
      </c>
      <c r="Z52">
        <f t="shared" si="10"/>
        <v>21</v>
      </c>
      <c r="AA52">
        <f t="shared" si="10"/>
        <v>21</v>
      </c>
      <c r="AB52">
        <f t="shared" ref="AB52:AB80" si="11">(($H$63+1)-(RANK(W2,W$2:W$30)))</f>
        <v>3</v>
      </c>
      <c r="AC52">
        <f t="shared" ref="AC52:AC80" si="12">(($H$63+1)-(RANK(Y2,Y$2:Y$30)))</f>
        <v>18</v>
      </c>
      <c r="AD52">
        <f t="shared" ref="AD52:AD80" si="13">(($H$63+1)-(RANK(AA2,AA$2:AA$30)))</f>
        <v>11</v>
      </c>
      <c r="AE52">
        <f t="shared" ref="AE52:AF80" si="14">(($H$63+1)-(RANK(AC2,AC$2:AC$30)))</f>
        <v>15</v>
      </c>
      <c r="AF52">
        <f t="shared" si="14"/>
        <v>19</v>
      </c>
      <c r="AG52" t="str">
        <f>INDEX(S52:S92, MATCH(LARGE(X52:X92, 1),X52:X92, 0))</f>
        <v>Crosshue Boy (IRE)</v>
      </c>
    </row>
    <row r="53" spans="1:33" hidden="1" outlineLevel="1">
      <c r="A53" t="s">
        <v>43</v>
      </c>
      <c r="B53" t="str">
        <f>A2</f>
        <v>Crosshue Boy (IRE)</v>
      </c>
      <c r="C53">
        <f>AE2</f>
        <v>346.9658</v>
      </c>
      <c r="D53">
        <f>AG2</f>
        <v>120</v>
      </c>
      <c r="E53">
        <f>C53-D53</f>
        <v>226.9658</v>
      </c>
      <c r="F53">
        <f>SUMIF(B53:B61, B53, G53:G61)</f>
        <v>9.1795790824340667E-3</v>
      </c>
      <c r="G53">
        <f>(1/C53)*(C53-C54)</f>
        <v>9.1795790824340667E-3</v>
      </c>
      <c r="H53">
        <f>AF2</f>
        <v>5.5</v>
      </c>
      <c r="J53">
        <v>2</v>
      </c>
      <c r="K53" t="str">
        <f t="shared" si="0"/>
        <v>Crosshue Boy (IRE)</v>
      </c>
      <c r="L53" t="str">
        <f t="shared" si="0"/>
        <v>High Sparrow (IRE)</v>
      </c>
      <c r="M53" t="str">
        <f t="shared" si="0"/>
        <v>Auvergnat (FR)</v>
      </c>
      <c r="N53" t="str">
        <f t="shared" si="1"/>
        <v>The King Of Brega (IRE)</v>
      </c>
      <c r="O53" t="str">
        <f t="shared" si="2"/>
        <v>High Sparrow (IRE)</v>
      </c>
      <c r="P53" t="str">
        <f t="shared" si="3"/>
        <v>Vision Dete (FR)</v>
      </c>
      <c r="Q53" t="str">
        <f t="shared" si="4"/>
        <v>Vision Dete (FR)</v>
      </c>
      <c r="R53" t="str">
        <f t="shared" si="5"/>
        <v>Vision Dete (FR)</v>
      </c>
      <c r="S53" t="str">
        <f t="shared" si="6"/>
        <v>High Sparrow (IRE)</v>
      </c>
      <c r="V53">
        <f t="shared" si="7"/>
        <v>134</v>
      </c>
      <c r="W53">
        <f t="shared" si="8"/>
        <v>8</v>
      </c>
      <c r="X53">
        <f t="shared" si="9"/>
        <v>8</v>
      </c>
      <c r="Y53">
        <f t="shared" si="10"/>
        <v>19</v>
      </c>
      <c r="Z53">
        <f t="shared" si="10"/>
        <v>20</v>
      </c>
      <c r="AA53">
        <f t="shared" si="10"/>
        <v>11</v>
      </c>
      <c r="AB53">
        <f t="shared" si="11"/>
        <v>21</v>
      </c>
      <c r="AC53">
        <f t="shared" si="12"/>
        <v>13</v>
      </c>
      <c r="AD53">
        <f t="shared" si="13"/>
        <v>20</v>
      </c>
      <c r="AE53">
        <f t="shared" si="14"/>
        <v>9</v>
      </c>
      <c r="AF53">
        <f t="shared" si="14"/>
        <v>21</v>
      </c>
    </row>
    <row r="54" spans="1:33" hidden="1" outlineLevel="1">
      <c r="A54" t="s">
        <v>44</v>
      </c>
      <c r="B54" t="str">
        <f>A3</f>
        <v>High Sparrow (IRE)</v>
      </c>
      <c r="C54">
        <f>AE3</f>
        <v>343.7808</v>
      </c>
      <c r="D54">
        <f>AG3</f>
        <v>126</v>
      </c>
      <c r="E54">
        <f t="shared" ref="E54:E55" si="15">C54-D54</f>
        <v>217.7808</v>
      </c>
      <c r="F54">
        <f ca="1">SUMIF(B53:B64, B54, G53:G61)</f>
        <v>0.38065753808767172</v>
      </c>
      <c r="H54">
        <f>AF3</f>
        <v>7</v>
      </c>
      <c r="J54">
        <v>3</v>
      </c>
      <c r="K54" t="str">
        <f t="shared" si="0"/>
        <v>High Sparrow (IRE)</v>
      </c>
      <c r="L54" t="str">
        <f t="shared" si="0"/>
        <v>Auvergnat (FR)</v>
      </c>
      <c r="M54" t="str">
        <f t="shared" si="0"/>
        <v>Dom Dolo (FR)</v>
      </c>
      <c r="N54" t="str">
        <f t="shared" si="1"/>
        <v>Odit (GER)</v>
      </c>
      <c r="O54" t="str">
        <f t="shared" si="2"/>
        <v>Vision Dete (FR)</v>
      </c>
      <c r="P54" t="str">
        <f t="shared" si="3"/>
        <v>Auvergnat (FR)</v>
      </c>
      <c r="Q54" t="str">
        <f t="shared" si="4"/>
        <v>Auvergnat (FR)</v>
      </c>
      <c r="R54" t="str">
        <f t="shared" si="5"/>
        <v>Crosshue Boy (IRE)</v>
      </c>
      <c r="S54" t="str">
        <f t="shared" si="6"/>
        <v>Auvergnat (FR)</v>
      </c>
      <c r="V54">
        <f t="shared" si="7"/>
        <v>103</v>
      </c>
      <c r="W54">
        <f t="shared" si="8"/>
        <v>-13</v>
      </c>
      <c r="X54">
        <f t="shared" si="9"/>
        <v>-13</v>
      </c>
      <c r="Y54">
        <f t="shared" si="10"/>
        <v>15</v>
      </c>
      <c r="Z54">
        <f t="shared" si="10"/>
        <v>19</v>
      </c>
      <c r="AA54">
        <f t="shared" si="10"/>
        <v>20</v>
      </c>
      <c r="AB54">
        <f t="shared" si="11"/>
        <v>6</v>
      </c>
      <c r="AC54">
        <f t="shared" si="12"/>
        <v>19</v>
      </c>
      <c r="AD54">
        <f t="shared" si="13"/>
        <v>12</v>
      </c>
      <c r="AE54">
        <f t="shared" si="14"/>
        <v>6</v>
      </c>
      <c r="AF54">
        <f t="shared" si="14"/>
        <v>6</v>
      </c>
    </row>
    <row r="55" spans="1:33" hidden="1" outlineLevel="1">
      <c r="A55" t="s">
        <v>45</v>
      </c>
      <c r="B55" t="str">
        <f>A4</f>
        <v>Auvergnat (FR)</v>
      </c>
      <c r="C55">
        <f>AE4</f>
        <v>284.55470000000003</v>
      </c>
      <c r="D55">
        <f>AG4</f>
        <v>116</v>
      </c>
      <c r="E55">
        <f t="shared" si="15"/>
        <v>168.55470000000003</v>
      </c>
      <c r="F55">
        <f ca="1">SUMIF(B53:B64, B55, G53:G61)</f>
        <v>0</v>
      </c>
      <c r="H55">
        <f>AF4</f>
        <v>10</v>
      </c>
      <c r="J55">
        <v>4</v>
      </c>
      <c r="K55" t="str">
        <f t="shared" si="0"/>
        <v>Ohherewego (IRE)</v>
      </c>
      <c r="L55" t="str">
        <f t="shared" si="0"/>
        <v>Ohherewego (IRE)</v>
      </c>
      <c r="M55" t="str">
        <f t="shared" si="0"/>
        <v>Hareth (IRE)</v>
      </c>
      <c r="N55" t="str">
        <f t="shared" si="1"/>
        <v>Aasleagh Dawn (IRE)</v>
      </c>
      <c r="O55" t="str">
        <f t="shared" si="2"/>
        <v>Mysloegin (IRE)</v>
      </c>
      <c r="P55" t="str">
        <f t="shared" si="3"/>
        <v>Crosshue Boy (IRE)</v>
      </c>
      <c r="Q55" t="str">
        <f t="shared" si="4"/>
        <v>Crosshue Boy (IRE)</v>
      </c>
      <c r="R55" t="str">
        <f t="shared" si="5"/>
        <v>Dom Dolo (FR)</v>
      </c>
      <c r="S55" t="str">
        <f t="shared" si="6"/>
        <v>Ohherewego (IRE)</v>
      </c>
      <c r="V55">
        <f t="shared" si="7"/>
        <v>98</v>
      </c>
      <c r="W55">
        <f t="shared" si="8"/>
        <v>-6</v>
      </c>
      <c r="X55">
        <f t="shared" si="9"/>
        <v>-6</v>
      </c>
      <c r="Y55">
        <f t="shared" si="10"/>
        <v>18</v>
      </c>
      <c r="Z55">
        <f t="shared" si="10"/>
        <v>18</v>
      </c>
      <c r="AA55">
        <f t="shared" si="10"/>
        <v>6</v>
      </c>
      <c r="AB55">
        <f t="shared" si="11"/>
        <v>9</v>
      </c>
      <c r="AC55">
        <f t="shared" si="12"/>
        <v>14</v>
      </c>
      <c r="AD55">
        <f t="shared" si="13"/>
        <v>10</v>
      </c>
      <c r="AE55">
        <f t="shared" si="14"/>
        <v>12</v>
      </c>
      <c r="AF55">
        <f t="shared" si="14"/>
        <v>11</v>
      </c>
    </row>
    <row r="56" spans="1:33" hidden="1" outlineLevel="1">
      <c r="A56" t="s">
        <v>46</v>
      </c>
      <c r="B56" t="str">
        <f>INDEX(A$2:A$20,MATCH(C56,M$2:M$20,0))</f>
        <v>The King Of Brega (IRE)</v>
      </c>
      <c r="C56">
        <f>LARGE(M$2:M$20, D56)</f>
        <v>123.92700000000001</v>
      </c>
      <c r="D56">
        <v>1</v>
      </c>
      <c r="E56">
        <f>LARGE(M$2:M$20, F56)</f>
        <v>117.69499999999999</v>
      </c>
      <c r="F56">
        <v>2</v>
      </c>
      <c r="G56">
        <f t="shared" ref="G56:G61" si="16">IF(C56&gt;0, (1/C56)*(C56-E56), 0.1)</f>
        <v>5.028766935373255E-2</v>
      </c>
      <c r="H56">
        <f t="shared" ref="H56:H61" si="17">INDEX(AF$2:AF$20,MATCH(B56,A$2:A$20,0))</f>
        <v>8</v>
      </c>
      <c r="J56">
        <v>5</v>
      </c>
      <c r="K56" t="str">
        <f t="shared" si="0"/>
        <v>Muroor</v>
      </c>
      <c r="L56" t="str">
        <f t="shared" si="0"/>
        <v>Mysloegin (IRE)</v>
      </c>
      <c r="M56" t="str">
        <f t="shared" si="0"/>
        <v>The King Of Brega (IRE)</v>
      </c>
      <c r="N56" t="str">
        <f t="shared" si="1"/>
        <v>Antimatter (IRE)</v>
      </c>
      <c r="O56" t="str">
        <f t="shared" si="2"/>
        <v>The King Of Brega (IRE)</v>
      </c>
      <c r="P56" t="str">
        <f t="shared" si="3"/>
        <v>Josies Orders (IRE)</v>
      </c>
      <c r="Q56" t="str">
        <f t="shared" si="4"/>
        <v>Josies Orders (IRE)</v>
      </c>
      <c r="R56" t="str">
        <f t="shared" si="5"/>
        <v>Fine Theatre (IRE)</v>
      </c>
      <c r="S56" t="str">
        <f t="shared" si="6"/>
        <v>The King Of Brega (IRE)</v>
      </c>
      <c r="V56">
        <f t="shared" si="7"/>
        <v>117</v>
      </c>
      <c r="W56">
        <f t="shared" si="8"/>
        <v>-6</v>
      </c>
      <c r="X56">
        <f t="shared" si="9"/>
        <v>-6</v>
      </c>
      <c r="Y56">
        <f t="shared" si="10"/>
        <v>21</v>
      </c>
      <c r="Z56">
        <f t="shared" si="10"/>
        <v>7</v>
      </c>
      <c r="AA56">
        <f t="shared" si="10"/>
        <v>16</v>
      </c>
      <c r="AB56">
        <f t="shared" si="11"/>
        <v>20</v>
      </c>
      <c r="AC56">
        <f t="shared" si="12"/>
        <v>16</v>
      </c>
      <c r="AD56">
        <f t="shared" si="13"/>
        <v>17</v>
      </c>
      <c r="AE56">
        <f t="shared" si="14"/>
        <v>13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High Sparrow (IRE)</v>
      </c>
      <c r="C57">
        <f>LARGE(W$2:W$20, D57)</f>
        <v>24.7</v>
      </c>
      <c r="D57">
        <v>1</v>
      </c>
      <c r="E57">
        <f>LARGE(W$2:W$20, F57)</f>
        <v>22.710699999999999</v>
      </c>
      <c r="F57">
        <v>2</v>
      </c>
      <c r="G57">
        <f t="shared" si="16"/>
        <v>8.0538461538461545E-2</v>
      </c>
      <c r="H57">
        <f t="shared" si="17"/>
        <v>7</v>
      </c>
      <c r="J57">
        <v>6</v>
      </c>
      <c r="K57" t="str">
        <f t="shared" si="0"/>
        <v>Antimatter (IRE)</v>
      </c>
      <c r="L57" t="str">
        <f t="shared" si="0"/>
        <v>Seskinane (IRE)</v>
      </c>
      <c r="M57" t="str">
        <f t="shared" si="0"/>
        <v>Odit (GER)</v>
      </c>
      <c r="N57" t="str">
        <f t="shared" si="1"/>
        <v>Hareth (IRE)</v>
      </c>
      <c r="O57" t="str">
        <f t="shared" si="2"/>
        <v>Aasleagh Dawn (IRE)</v>
      </c>
      <c r="P57" t="str">
        <f t="shared" si="3"/>
        <v>The King Of Brega (IRE)</v>
      </c>
      <c r="Q57" t="str">
        <f t="shared" si="4"/>
        <v>The King Of Brega (IRE)</v>
      </c>
      <c r="R57" t="str">
        <f t="shared" si="5"/>
        <v>Antimatter (IRE)</v>
      </c>
      <c r="S57" t="str">
        <f t="shared" si="6"/>
        <v>Antimatter (IRE)</v>
      </c>
      <c r="V57">
        <f t="shared" si="7"/>
        <v>87</v>
      </c>
      <c r="W57">
        <f t="shared" si="8"/>
        <v>-27</v>
      </c>
      <c r="X57">
        <f t="shared" si="9"/>
        <v>-27</v>
      </c>
      <c r="Y57">
        <f t="shared" si="10"/>
        <v>16</v>
      </c>
      <c r="Z57">
        <f t="shared" si="10"/>
        <v>13</v>
      </c>
      <c r="AA57">
        <f t="shared" si="10"/>
        <v>13</v>
      </c>
      <c r="AB57">
        <f t="shared" si="11"/>
        <v>16</v>
      </c>
      <c r="AC57">
        <f t="shared" si="12"/>
        <v>5</v>
      </c>
      <c r="AD57">
        <f t="shared" si="13"/>
        <v>6</v>
      </c>
      <c r="AE57">
        <f t="shared" si="14"/>
        <v>2</v>
      </c>
      <c r="AF57">
        <f t="shared" si="14"/>
        <v>16</v>
      </c>
    </row>
    <row r="58" spans="1:33" hidden="1" outlineLevel="1">
      <c r="A58" t="s">
        <v>28</v>
      </c>
      <c r="B58" t="str">
        <f>INDEX(A$2:A$20,MATCH(C58,AA$2:AA$20,0))</f>
        <v>Suinda (IRE)</v>
      </c>
      <c r="C58">
        <f>LARGE(AA$2:AA$20, D58)</f>
        <v>3.9809000000000001</v>
      </c>
      <c r="D58">
        <v>1</v>
      </c>
      <c r="E58">
        <f>LARGE(AA$2:AA$20, F58)</f>
        <v>3.5804999999999998</v>
      </c>
      <c r="F58">
        <v>2</v>
      </c>
      <c r="G58">
        <f t="shared" si="16"/>
        <v>0.10058027079303683</v>
      </c>
      <c r="H58">
        <f t="shared" si="17"/>
        <v>6</v>
      </c>
      <c r="J58">
        <v>7</v>
      </c>
      <c r="K58" t="str">
        <f t="shared" si="0"/>
        <v>Auvergnat (FR)</v>
      </c>
      <c r="L58" t="str">
        <f t="shared" si="0"/>
        <v>Fine Theatre (IRE)</v>
      </c>
      <c r="M58" t="str">
        <f t="shared" si="0"/>
        <v>Mysloegin (IRE)</v>
      </c>
      <c r="N58" t="str">
        <f t="shared" si="1"/>
        <v>Mysloegin (IRE)</v>
      </c>
      <c r="O58" t="str">
        <f t="shared" si="2"/>
        <v>Hareth (IRE)</v>
      </c>
      <c r="P58" t="str">
        <f t="shared" si="3"/>
        <v>Ohherewego (IRE)</v>
      </c>
      <c r="Q58" t="str">
        <f t="shared" si="4"/>
        <v>Ohherewego (IRE)</v>
      </c>
      <c r="R58" t="str">
        <f t="shared" si="5"/>
        <v>Odit (GER)</v>
      </c>
      <c r="S58" t="str">
        <f t="shared" si="6"/>
        <v>Fine Theatre (IRE)</v>
      </c>
      <c r="V58">
        <f t="shared" si="7"/>
        <v>92</v>
      </c>
      <c r="W58">
        <f t="shared" si="8"/>
        <v>-29</v>
      </c>
      <c r="X58">
        <f t="shared" si="9"/>
        <v>-29</v>
      </c>
      <c r="Y58">
        <f t="shared" si="10"/>
        <v>8</v>
      </c>
      <c r="Z58">
        <f t="shared" si="10"/>
        <v>15</v>
      </c>
      <c r="AA58">
        <f t="shared" si="10"/>
        <v>5</v>
      </c>
      <c r="AB58">
        <f t="shared" si="11"/>
        <v>12</v>
      </c>
      <c r="AC58">
        <f t="shared" si="12"/>
        <v>6</v>
      </c>
      <c r="AD58">
        <f t="shared" si="13"/>
        <v>9</v>
      </c>
      <c r="AE58">
        <f t="shared" si="14"/>
        <v>20</v>
      </c>
      <c r="AF58">
        <f t="shared" si="14"/>
        <v>17</v>
      </c>
    </row>
    <row r="59" spans="1:33" hidden="1" outlineLevel="1">
      <c r="A59" t="s">
        <v>30</v>
      </c>
      <c r="B59" t="str">
        <f>INDEX(A$2:A$20,MATCH(C59,AC$2:AC$20,0))</f>
        <v>Odit (GER)</v>
      </c>
      <c r="C59">
        <f>LARGE(AC$2:AC$20, D59)</f>
        <v>8.3635999999999999</v>
      </c>
      <c r="D59">
        <v>1</v>
      </c>
      <c r="E59">
        <f>LARGE(AC$2:AC$20, F59)</f>
        <v>2.5931999999999999</v>
      </c>
      <c r="F59">
        <v>2</v>
      </c>
      <c r="G59">
        <f t="shared" si="16"/>
        <v>0.68994213018317474</v>
      </c>
      <c r="H59">
        <f t="shared" si="17"/>
        <v>20</v>
      </c>
      <c r="J59">
        <v>8</v>
      </c>
      <c r="K59" t="str">
        <f t="shared" si="0"/>
        <v>Josies Orders (IRE)</v>
      </c>
      <c r="L59" t="str">
        <f t="shared" si="0"/>
        <v>Josies Orders (IRE)</v>
      </c>
      <c r="M59" t="str">
        <f t="shared" si="0"/>
        <v>Antimatter (IRE)</v>
      </c>
      <c r="N59" t="str">
        <f t="shared" si="1"/>
        <v>Seskinane (IRE)</v>
      </c>
      <c r="O59" t="str">
        <f t="shared" si="2"/>
        <v>Josies Orders (IRE)</v>
      </c>
      <c r="P59" t="str">
        <f t="shared" si="3"/>
        <v>High Sparrow (IRE)</v>
      </c>
      <c r="Q59" t="str">
        <f t="shared" si="4"/>
        <v>High Sparrow (IRE)</v>
      </c>
      <c r="R59" t="str">
        <f t="shared" si="5"/>
        <v>Hareth (IRE)</v>
      </c>
      <c r="S59" t="str">
        <f t="shared" si="6"/>
        <v>Josies Orders (IRE)</v>
      </c>
      <c r="V59">
        <f t="shared" si="7"/>
        <v>97</v>
      </c>
      <c r="W59">
        <f t="shared" si="8"/>
        <v>-20</v>
      </c>
      <c r="X59">
        <f t="shared" si="9"/>
        <v>-20</v>
      </c>
      <c r="Y59">
        <f t="shared" si="10"/>
        <v>14</v>
      </c>
      <c r="Z59">
        <f t="shared" si="10"/>
        <v>14</v>
      </c>
      <c r="AA59">
        <f t="shared" si="10"/>
        <v>7</v>
      </c>
      <c r="AB59">
        <f t="shared" si="11"/>
        <v>8</v>
      </c>
      <c r="AC59">
        <f t="shared" si="12"/>
        <v>17</v>
      </c>
      <c r="AD59">
        <f t="shared" si="13"/>
        <v>13</v>
      </c>
      <c r="AE59">
        <f t="shared" si="14"/>
        <v>14</v>
      </c>
      <c r="AF59">
        <f t="shared" si="14"/>
        <v>10</v>
      </c>
    </row>
    <row r="60" spans="1:33" hidden="1" outlineLevel="1">
      <c r="A60" t="s">
        <v>26</v>
      </c>
      <c r="B60" t="str">
        <f>INDEX(A$2:A$20,MATCH(C60,Y$2:Y$20,0))</f>
        <v>Suinda (IRE)</v>
      </c>
      <c r="C60">
        <f>LARGE(Y$2:Y$20, D60)</f>
        <v>3.7357999999999998</v>
      </c>
      <c r="D60">
        <v>1</v>
      </c>
      <c r="E60">
        <f>LARGE(Y$2:Y$20, F60)</f>
        <v>3.27</v>
      </c>
      <c r="F60">
        <v>2</v>
      </c>
      <c r="G60">
        <f t="shared" si="16"/>
        <v>0.12468547566786226</v>
      </c>
      <c r="H60">
        <f t="shared" si="17"/>
        <v>6</v>
      </c>
      <c r="J60">
        <v>9</v>
      </c>
      <c r="K60" t="str">
        <f t="shared" si="0"/>
        <v>Vision Dete (FR)</v>
      </c>
      <c r="L60" t="str">
        <f t="shared" si="0"/>
        <v>Antimatter (IRE)</v>
      </c>
      <c r="M60" t="str">
        <f t="shared" si="0"/>
        <v>Seskinane (IRE)</v>
      </c>
      <c r="N60" t="str">
        <f t="shared" si="1"/>
        <v>Fine Theatre (IRE)</v>
      </c>
      <c r="O60" t="str">
        <f t="shared" si="2"/>
        <v>Auvergnat (FR)</v>
      </c>
      <c r="P60" t="str">
        <f t="shared" si="3"/>
        <v>Muroor</v>
      </c>
      <c r="Q60" t="str">
        <f t="shared" si="4"/>
        <v>Muroor</v>
      </c>
      <c r="R60" t="str">
        <f t="shared" si="5"/>
        <v>Seskinane (IRE)</v>
      </c>
      <c r="S60" t="str">
        <f t="shared" si="6"/>
        <v>Seskinane (IRE)</v>
      </c>
      <c r="V60">
        <f t="shared" si="7"/>
        <v>82</v>
      </c>
      <c r="W60">
        <f t="shared" si="8"/>
        <v>-35</v>
      </c>
      <c r="X60">
        <f t="shared" si="9"/>
        <v>-35</v>
      </c>
      <c r="Y60">
        <f t="shared" si="10"/>
        <v>12</v>
      </c>
      <c r="Z60">
        <f t="shared" si="10"/>
        <v>16</v>
      </c>
      <c r="AA60">
        <f t="shared" si="10"/>
        <v>12</v>
      </c>
      <c r="AB60">
        <f t="shared" si="11"/>
        <v>13</v>
      </c>
      <c r="AC60">
        <f t="shared" si="12"/>
        <v>7</v>
      </c>
      <c r="AD60">
        <f t="shared" si="13"/>
        <v>4</v>
      </c>
      <c r="AE60">
        <f t="shared" si="14"/>
        <v>5</v>
      </c>
      <c r="AF60">
        <f t="shared" si="14"/>
        <v>13</v>
      </c>
    </row>
    <row r="61" spans="1:33" hidden="1" outlineLevel="1">
      <c r="A61" t="s">
        <v>47</v>
      </c>
      <c r="B61" t="str">
        <f>INDEX(A$2:A$20,MATCH(C61,AD$2:AD$20,0))</f>
        <v>High Sparrow (IRE)</v>
      </c>
      <c r="C61">
        <f>LARGE(AD$2:AD$20, D61)</f>
        <v>41.15</v>
      </c>
      <c r="D61">
        <v>1</v>
      </c>
      <c r="E61">
        <f>LARGE(AD$2:AD$20, F61)</f>
        <v>28.8001</v>
      </c>
      <c r="F61">
        <v>2</v>
      </c>
      <c r="G61">
        <f t="shared" si="16"/>
        <v>0.30011907654921016</v>
      </c>
      <c r="H61">
        <f t="shared" si="17"/>
        <v>7</v>
      </c>
      <c r="J61">
        <v>10</v>
      </c>
      <c r="K61" t="str">
        <f t="shared" si="0"/>
        <v>Seskinane (IRE)</v>
      </c>
      <c r="L61" t="str">
        <f t="shared" si="0"/>
        <v>Dom Dolo (FR)</v>
      </c>
      <c r="M61" t="str">
        <f t="shared" si="0"/>
        <v>High Sparrow (IRE)</v>
      </c>
      <c r="N61" t="str">
        <f t="shared" si="1"/>
        <v>Bye Bye O Bye (IRE)</v>
      </c>
      <c r="O61" t="str">
        <f t="shared" si="2"/>
        <v>Crosshue Boy (IRE)</v>
      </c>
      <c r="P61" t="str">
        <f t="shared" si="3"/>
        <v>Hareth (IRE)</v>
      </c>
      <c r="Q61" t="str">
        <f t="shared" si="4"/>
        <v>Hareth (IRE)</v>
      </c>
      <c r="R61" t="str">
        <f t="shared" si="5"/>
        <v>Bye Bye O Bye (IRE)</v>
      </c>
      <c r="S61" t="str">
        <f t="shared" si="6"/>
        <v>Mysloegin (IRE)</v>
      </c>
      <c r="V61">
        <f t="shared" si="7"/>
        <v>94</v>
      </c>
      <c r="W61">
        <f t="shared" si="8"/>
        <v>-16</v>
      </c>
      <c r="X61">
        <f>IF(ISNA(W61),"",W61)</f>
        <v>-16</v>
      </c>
      <c r="Y61">
        <f t="shared" si="10"/>
        <v>5</v>
      </c>
      <c r="Z61">
        <f t="shared" si="10"/>
        <v>17</v>
      </c>
      <c r="AA61">
        <f t="shared" si="10"/>
        <v>14</v>
      </c>
      <c r="AB61">
        <f t="shared" si="11"/>
        <v>14</v>
      </c>
      <c r="AC61">
        <f t="shared" si="12"/>
        <v>10</v>
      </c>
      <c r="AD61">
        <f t="shared" si="13"/>
        <v>18</v>
      </c>
      <c r="AE61">
        <f t="shared" si="14"/>
        <v>8</v>
      </c>
      <c r="AF61">
        <f t="shared" si="14"/>
        <v>8</v>
      </c>
    </row>
    <row r="62" spans="1:33" hidden="1" outlineLevel="1">
      <c r="A62" t="s">
        <v>116</v>
      </c>
      <c r="B62" t="str">
        <f>IF(OR(D2="5f ", D2="6f ", D2="7f ", D2="1m "), B57, IF(J2="2yo", B59, B53))</f>
        <v>Crosshue Boy (IRE)</v>
      </c>
      <c r="J62">
        <v>11</v>
      </c>
      <c r="K62" t="str">
        <f t="shared" si="0"/>
        <v>Bye Bye O Bye (IRE)</v>
      </c>
      <c r="L62" t="str">
        <f t="shared" si="0"/>
        <v>Suinda (IRE)</v>
      </c>
      <c r="M62" t="str">
        <f t="shared" si="0"/>
        <v>Aasleagh Dawn (IRE)</v>
      </c>
      <c r="N62" t="str">
        <f t="shared" si="1"/>
        <v>Muroor</v>
      </c>
      <c r="O62" t="str">
        <f t="shared" si="2"/>
        <v>Ohherewego (IRE)</v>
      </c>
      <c r="P62" t="str">
        <f t="shared" si="3"/>
        <v>Mysloegin (IRE)</v>
      </c>
      <c r="Q62" t="str">
        <f t="shared" si="4"/>
        <v>Mysloegin (IRE)</v>
      </c>
      <c r="R62" t="str">
        <f t="shared" si="5"/>
        <v>Ohherewego (IRE)</v>
      </c>
      <c r="S62" t="str">
        <f t="shared" si="6"/>
        <v>Hareth (IRE)</v>
      </c>
      <c r="V62">
        <f t="shared" si="7"/>
        <v>107</v>
      </c>
      <c r="W62">
        <f t="shared" si="8"/>
        <v>-17</v>
      </c>
      <c r="X62">
        <f t="shared" ref="X62:X80" si="18">IF(ISNA(W62),"",W62)</f>
        <v>-17</v>
      </c>
      <c r="Y62">
        <f t="shared" si="10"/>
        <v>6</v>
      </c>
      <c r="Z62">
        <f t="shared" si="10"/>
        <v>10</v>
      </c>
      <c r="AA62">
        <f t="shared" si="10"/>
        <v>18</v>
      </c>
      <c r="AB62">
        <f t="shared" si="11"/>
        <v>15</v>
      </c>
      <c r="AC62">
        <f t="shared" si="12"/>
        <v>11</v>
      </c>
      <c r="AD62">
        <f t="shared" si="13"/>
        <v>14</v>
      </c>
      <c r="AE62">
        <f t="shared" si="14"/>
        <v>19</v>
      </c>
      <c r="AF62">
        <f t="shared" si="14"/>
        <v>14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Suinda (IRE)</v>
      </c>
      <c r="C63" t="str">
        <f>IF(G68="Handicap", INDEX(B53:B55,(MATCH(LARGE(D53:D55,3),D53:D55,0))))</f>
        <v>Auvergnat (FR)</v>
      </c>
      <c r="D63" t="str">
        <f>IF(G68="Handicap", INDEX(B53:B55,(MATCH(LARGE(E53:E55,1),E53:E55,0))))</f>
        <v>Crosshue Boy (IRE)</v>
      </c>
      <c r="G63" t="s">
        <v>68</v>
      </c>
      <c r="H63">
        <f>COUNTIF(A2:A30, "*")</f>
        <v>21</v>
      </c>
      <c r="J63">
        <v>12</v>
      </c>
      <c r="K63" t="str">
        <f t="shared" si="0"/>
        <v>Odit (GER)</v>
      </c>
      <c r="L63" t="str">
        <f t="shared" si="0"/>
        <v>Hareth (IRE)</v>
      </c>
      <c r="M63" t="str">
        <f t="shared" si="0"/>
        <v>Vision Dete (FR)</v>
      </c>
      <c r="N63" t="str">
        <f t="shared" si="1"/>
        <v>Ohherewego (IRE)</v>
      </c>
      <c r="O63" t="str">
        <f t="shared" si="2"/>
        <v>Fine Theatre (IRE)</v>
      </c>
      <c r="P63" t="str">
        <f t="shared" si="3"/>
        <v>Dom Dolo (FR)</v>
      </c>
      <c r="Q63" t="str">
        <f t="shared" si="4"/>
        <v>Dom Dolo (FR)</v>
      </c>
      <c r="R63" t="str">
        <f t="shared" si="5"/>
        <v>Josies Orders (IRE)</v>
      </c>
      <c r="S63" t="str">
        <f t="shared" si="6"/>
        <v>Muroor</v>
      </c>
      <c r="V63">
        <f t="shared" si="7"/>
        <v>63</v>
      </c>
      <c r="W63">
        <f t="shared" si="8"/>
        <v>-41</v>
      </c>
      <c r="X63">
        <f t="shared" si="18"/>
        <v>-41</v>
      </c>
      <c r="Y63">
        <f t="shared" si="10"/>
        <v>17</v>
      </c>
      <c r="Z63">
        <f t="shared" si="10"/>
        <v>5</v>
      </c>
      <c r="AA63">
        <f t="shared" si="10"/>
        <v>4</v>
      </c>
      <c r="AB63">
        <f t="shared" si="11"/>
        <v>10</v>
      </c>
      <c r="AC63">
        <f t="shared" si="12"/>
        <v>12</v>
      </c>
      <c r="AD63">
        <f t="shared" si="13"/>
        <v>7</v>
      </c>
      <c r="AE63">
        <f t="shared" si="14"/>
        <v>4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High Sparrow (IRE)</v>
      </c>
      <c r="C64">
        <f>INDEX(AF$2:AF$20,MATCH(B64,A$2:A$20,0))</f>
        <v>7</v>
      </c>
      <c r="D64">
        <v>1</v>
      </c>
      <c r="E64">
        <f>SUMIF(B53:B61, B64, G53:G61)</f>
        <v>0.38065753808767172</v>
      </c>
      <c r="F64">
        <v>0</v>
      </c>
      <c r="G64" t="str">
        <f>K2</f>
        <v>Glenman Corporation Handicap Hurdle</v>
      </c>
      <c r="J64">
        <v>13</v>
      </c>
      <c r="K64" t="str">
        <f t="shared" si="0"/>
        <v>Suinda (IRE)</v>
      </c>
      <c r="L64" t="str">
        <f t="shared" si="0"/>
        <v>Vision Dete (FR)</v>
      </c>
      <c r="M64" t="str">
        <f t="shared" si="0"/>
        <v>Suinda (IRE)</v>
      </c>
      <c r="N64" t="str">
        <f t="shared" si="1"/>
        <v>Josies Orders (IRE)</v>
      </c>
      <c r="O64" t="str">
        <f t="shared" si="2"/>
        <v>Odit (GER)</v>
      </c>
      <c r="P64" t="str">
        <f t="shared" si="3"/>
        <v>Bye Bye O Bye (IRE)</v>
      </c>
      <c r="Q64" t="str">
        <f t="shared" si="4"/>
        <v>Bye Bye O Bye (IRE)</v>
      </c>
      <c r="R64" t="str">
        <f t="shared" si="5"/>
        <v>Aasleagh Dawn (IRE)</v>
      </c>
      <c r="S64" t="str">
        <f t="shared" si="6"/>
        <v>Odit (GER)</v>
      </c>
      <c r="V64">
        <f t="shared" si="7"/>
        <v>100</v>
      </c>
      <c r="W64">
        <f t="shared" si="8"/>
        <v>-6</v>
      </c>
      <c r="X64">
        <f t="shared" si="18"/>
        <v>-6</v>
      </c>
      <c r="Y64">
        <f t="shared" si="10"/>
        <v>10</v>
      </c>
      <c r="Z64">
        <f t="shared" si="10"/>
        <v>8</v>
      </c>
      <c r="AA64">
        <f t="shared" si="10"/>
        <v>15</v>
      </c>
      <c r="AB64">
        <f t="shared" si="11"/>
        <v>19</v>
      </c>
      <c r="AC64">
        <f t="shared" si="12"/>
        <v>4</v>
      </c>
      <c r="AD64">
        <f t="shared" si="13"/>
        <v>8</v>
      </c>
      <c r="AE64">
        <f t="shared" si="14"/>
        <v>21</v>
      </c>
      <c r="AF64">
        <f t="shared" si="14"/>
        <v>15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2m6f </v>
      </c>
      <c r="H65">
        <f>LARGE(G58:G60, 1)</f>
        <v>0.68994213018317474</v>
      </c>
      <c r="J65">
        <v>14</v>
      </c>
      <c r="K65" t="str">
        <f t="shared" si="0"/>
        <v>Fine Theatre (IRE)</v>
      </c>
      <c r="L65" t="str">
        <f t="shared" si="0"/>
        <v>Odit (GER)</v>
      </c>
      <c r="M65" t="str">
        <f t="shared" si="0"/>
        <v>Josies Orders (IRE)</v>
      </c>
      <c r="N65" t="str">
        <f t="shared" si="1"/>
        <v>Suinda (IRE)</v>
      </c>
      <c r="O65" t="str">
        <f t="shared" si="2"/>
        <v>Muroor</v>
      </c>
      <c r="P65" t="str">
        <f t="shared" si="3"/>
        <v>Seskinane (IRE)</v>
      </c>
      <c r="Q65" t="str">
        <f t="shared" si="4"/>
        <v>Seskinane (IRE)</v>
      </c>
      <c r="R65" t="str">
        <f t="shared" si="5"/>
        <v>Mysloegin (IRE)</v>
      </c>
      <c r="S65" t="str">
        <f t="shared" si="6"/>
        <v>Vision Dete (FR)</v>
      </c>
      <c r="V65">
        <f t="shared" si="7"/>
        <v>94</v>
      </c>
      <c r="W65">
        <f t="shared" si="8"/>
        <v>-25</v>
      </c>
      <c r="X65">
        <f t="shared" si="18"/>
        <v>-25</v>
      </c>
      <c r="Y65">
        <f t="shared" si="10"/>
        <v>13</v>
      </c>
      <c r="Z65">
        <f t="shared" si="10"/>
        <v>9</v>
      </c>
      <c r="AA65">
        <f t="shared" si="10"/>
        <v>9</v>
      </c>
      <c r="AB65">
        <f t="shared" si="11"/>
        <v>1</v>
      </c>
      <c r="AC65">
        <f t="shared" si="12"/>
        <v>20</v>
      </c>
      <c r="AD65">
        <f t="shared" si="13"/>
        <v>19</v>
      </c>
      <c r="AE65">
        <f t="shared" si="14"/>
        <v>3</v>
      </c>
      <c r="AF65">
        <f t="shared" si="14"/>
        <v>20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10903</v>
      </c>
      <c r="H66">
        <f ca="1">LARGE(F53:F55, 1)</f>
        <v>0.38065753808767172</v>
      </c>
      <c r="J66">
        <v>15</v>
      </c>
      <c r="K66" t="str">
        <f t="shared" si="0"/>
        <v>Aasleagh Dawn (IRE)</v>
      </c>
      <c r="L66" t="str">
        <f t="shared" si="0"/>
        <v>The King Of Brega (IRE)</v>
      </c>
      <c r="M66" t="str">
        <f t="shared" si="0"/>
        <v>Ohherewego (IRE)</v>
      </c>
      <c r="N66" t="str">
        <f t="shared" si="1"/>
        <v>Auvergnat (FR)</v>
      </c>
      <c r="O66" t="str">
        <f t="shared" si="2"/>
        <v>Antimatter (IRE)</v>
      </c>
      <c r="P66" t="str">
        <f t="shared" si="3"/>
        <v>Fine Theatre (IRE)</v>
      </c>
      <c r="Q66" t="str">
        <f t="shared" si="4"/>
        <v>Fine Theatre (IRE)</v>
      </c>
      <c r="R66" t="str">
        <f t="shared" si="5"/>
        <v>The King Of Brega (IRE)</v>
      </c>
      <c r="S66" t="str">
        <f t="shared" si="6"/>
        <v>Suinda (IRE)</v>
      </c>
      <c r="V66">
        <f t="shared" si="7"/>
        <v>86</v>
      </c>
      <c r="W66">
        <f t="shared" si="8"/>
        <v>-23</v>
      </c>
      <c r="X66">
        <f t="shared" si="18"/>
        <v>-23</v>
      </c>
      <c r="Y66">
        <f t="shared" si="10"/>
        <v>9</v>
      </c>
      <c r="Z66">
        <f t="shared" si="10"/>
        <v>11</v>
      </c>
      <c r="AA66">
        <f t="shared" si="10"/>
        <v>8</v>
      </c>
      <c r="AB66">
        <f t="shared" si="11"/>
        <v>7</v>
      </c>
      <c r="AC66">
        <f t="shared" si="12"/>
        <v>21</v>
      </c>
      <c r="AD66">
        <f t="shared" si="13"/>
        <v>21</v>
      </c>
      <c r="AE66">
        <f t="shared" si="14"/>
        <v>7</v>
      </c>
      <c r="AF66">
        <f t="shared" si="14"/>
        <v>2</v>
      </c>
    </row>
    <row r="67" spans="1:32" hidden="1" outlineLevel="1">
      <c r="A67" t="s">
        <v>67</v>
      </c>
      <c r="B67" t="str">
        <f ca="1">H67</f>
        <v>High Sparrow (IRE)</v>
      </c>
      <c r="F67">
        <f>IF(H63&lt;11, F66+1, F66)</f>
        <v>1</v>
      </c>
      <c r="G67" t="str">
        <f>G2</f>
        <v>Yielding</v>
      </c>
      <c r="H67" t="str">
        <f ca="1">INDEX(B53:B55,MATCH(H66,F53:F55,0))</f>
        <v>High Sparrow (IRE)</v>
      </c>
      <c r="J67">
        <v>16</v>
      </c>
      <c r="K67" t="str">
        <f t="shared" si="0"/>
        <v>Hareth (IRE)</v>
      </c>
      <c r="L67" t="str">
        <f t="shared" si="0"/>
        <v>Baltimore Buzz (IRE)</v>
      </c>
      <c r="M67" t="str">
        <f t="shared" si="0"/>
        <v>Fine Theatre (IRE)</v>
      </c>
      <c r="N67" t="str">
        <f t="shared" si="1"/>
        <v>Baltimore Buzz (IRE)</v>
      </c>
      <c r="O67" t="str">
        <f t="shared" si="2"/>
        <v>Bye Bye O Bye (IRE)</v>
      </c>
      <c r="P67" t="str">
        <f t="shared" si="3"/>
        <v>Antimatter (IRE)</v>
      </c>
      <c r="Q67" t="str">
        <f t="shared" si="4"/>
        <v>Antimatter (IRE)</v>
      </c>
      <c r="R67" t="str">
        <f t="shared" si="5"/>
        <v>Auvergnat (FR)</v>
      </c>
      <c r="S67" t="str">
        <f t="shared" si="6"/>
        <v>Bye Bye O Bye (IRE)</v>
      </c>
      <c r="V67">
        <f t="shared" si="7"/>
        <v>54</v>
      </c>
      <c r="W67">
        <f t="shared" si="8"/>
        <v>-47</v>
      </c>
      <c r="X67">
        <f t="shared" si="18"/>
        <v>-47</v>
      </c>
      <c r="Y67">
        <f t="shared" si="10"/>
        <v>11</v>
      </c>
      <c r="Z67">
        <f t="shared" si="10"/>
        <v>3</v>
      </c>
      <c r="AA67">
        <f t="shared" si="10"/>
        <v>3</v>
      </c>
      <c r="AB67">
        <f t="shared" si="11"/>
        <v>11</v>
      </c>
      <c r="AC67">
        <f t="shared" si="12"/>
        <v>8</v>
      </c>
      <c r="AD67">
        <f t="shared" si="13"/>
        <v>5</v>
      </c>
      <c r="AE67">
        <f t="shared" si="14"/>
        <v>1</v>
      </c>
      <c r="AF67">
        <f t="shared" si="14"/>
        <v>12</v>
      </c>
    </row>
    <row r="68" spans="1:32" hidden="1" outlineLevel="1">
      <c r="A68" t="str">
        <f ca="1">INDEX(B62:B67,MODE(MATCH(B62:B67,B62:B67,0)))</f>
        <v>High Sparrow (IRE)</v>
      </c>
      <c r="B68" t="str">
        <f ca="1">IF(ISNA(A68), B56, A68)</f>
        <v>High Sparrow (IRE)</v>
      </c>
      <c r="C68">
        <f ca="1">INDEX(AF$2:AF$20,MATCH(B68,A$2:A$20,0))</f>
        <v>7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1</v>
      </c>
      <c r="J68">
        <v>17</v>
      </c>
      <c r="K68" t="str">
        <f t="shared" si="0"/>
        <v>Mysloegin (IRE)</v>
      </c>
      <c r="L68" t="str">
        <f t="shared" si="0"/>
        <v>Muroor</v>
      </c>
      <c r="M68" t="str">
        <f t="shared" si="0"/>
        <v>Muroor</v>
      </c>
      <c r="N68" t="str">
        <f t="shared" si="1"/>
        <v>Crosshue Boy (IRE)</v>
      </c>
      <c r="O68" t="str">
        <f t="shared" si="2"/>
        <v>Seskinane (IRE)</v>
      </c>
      <c r="P68" t="str">
        <f t="shared" si="3"/>
        <v>Odit (GER)</v>
      </c>
      <c r="Q68" t="str">
        <f t="shared" si="4"/>
        <v>Odit (GER)</v>
      </c>
      <c r="R68" t="str">
        <f t="shared" si="5"/>
        <v>Baltimore Buzz (IRE)</v>
      </c>
      <c r="S68" t="str">
        <f t="shared" si="6"/>
        <v>Dom Dolo (FR)</v>
      </c>
      <c r="V68">
        <f t="shared" si="7"/>
        <v>82</v>
      </c>
      <c r="W68">
        <f t="shared" si="8"/>
        <v>-47</v>
      </c>
      <c r="X68">
        <f t="shared" si="18"/>
        <v>-47</v>
      </c>
      <c r="Y68">
        <f t="shared" si="10"/>
        <v>3</v>
      </c>
      <c r="Z68">
        <f t="shared" si="10"/>
        <v>12</v>
      </c>
      <c r="AA68">
        <f t="shared" si="10"/>
        <v>19</v>
      </c>
      <c r="AB68">
        <f t="shared" si="11"/>
        <v>2</v>
      </c>
      <c r="AC68">
        <f t="shared" si="12"/>
        <v>9</v>
      </c>
      <c r="AD68">
        <f t="shared" si="13"/>
        <v>3</v>
      </c>
      <c r="AE68">
        <f t="shared" si="14"/>
        <v>16</v>
      </c>
      <c r="AF68">
        <f t="shared" si="14"/>
        <v>18</v>
      </c>
    </row>
    <row r="69" spans="1:32" hidden="1" outlineLevel="1">
      <c r="A69" t="s">
        <v>51</v>
      </c>
      <c r="B69" t="str">
        <f ca="1">IF(OR(ISNA(B68), B68="no selection"), B64, B68)</f>
        <v>High Sparrow (IRE)</v>
      </c>
      <c r="C69">
        <f ca="1">INDEX(AF$2:AF$20,MATCH(B69,A$2:A$20,0))</f>
        <v>7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str">
        <f t="shared" si="0"/>
        <v>Baltimore Buzz (IRE)</v>
      </c>
      <c r="L69" t="str">
        <f t="shared" si="0"/>
        <v>Aasleagh Dawn (IRE)</v>
      </c>
      <c r="M69" t="str">
        <f t="shared" si="0"/>
        <v>Bye Bye O Bye (IRE)</v>
      </c>
      <c r="N69" t="str">
        <f t="shared" si="1"/>
        <v>Dom Dolo (FR)</v>
      </c>
      <c r="O69" t="str">
        <f t="shared" si="2"/>
        <v>Dom Dolo (FR)</v>
      </c>
      <c r="P69" t="str">
        <f t="shared" si="3"/>
        <v>Aasleagh Dawn (IRE)</v>
      </c>
      <c r="Q69" t="str">
        <f t="shared" si="4"/>
        <v>Aasleagh Dawn (IRE)</v>
      </c>
      <c r="R69" t="str">
        <f t="shared" si="5"/>
        <v>Muroor</v>
      </c>
      <c r="S69" t="str">
        <f t="shared" si="6"/>
        <v>Aasleagh Dawn (IRE)</v>
      </c>
      <c r="V69">
        <f t="shared" si="7"/>
        <v>76</v>
      </c>
      <c r="W69">
        <f t="shared" si="8"/>
        <v>-29</v>
      </c>
      <c r="X69">
        <f t="shared" si="18"/>
        <v>-29</v>
      </c>
      <c r="Y69">
        <f t="shared" si="10"/>
        <v>7</v>
      </c>
      <c r="Z69">
        <f t="shared" si="10"/>
        <v>4</v>
      </c>
      <c r="AA69">
        <f t="shared" si="10"/>
        <v>10</v>
      </c>
      <c r="AB69">
        <f t="shared" si="11"/>
        <v>17</v>
      </c>
      <c r="AC69">
        <f t="shared" si="12"/>
        <v>3</v>
      </c>
      <c r="AD69">
        <f t="shared" si="13"/>
        <v>15</v>
      </c>
      <c r="AE69">
        <f t="shared" si="14"/>
        <v>11</v>
      </c>
      <c r="AF69">
        <f t="shared" si="14"/>
        <v>9</v>
      </c>
    </row>
    <row r="70" spans="1:32" hidden="1" outlineLevel="1">
      <c r="A70" t="s">
        <v>62</v>
      </c>
      <c r="B70" t="str">
        <f ca="1">IF(B69=FALSE, B53, B69)</f>
        <v>High Sparrow (IRE)</v>
      </c>
      <c r="C70">
        <f ca="1">INDEX(AF$2:AF$20,MATCH(B70,A$2:A$20,0))</f>
        <v>7</v>
      </c>
      <c r="D70">
        <v>1</v>
      </c>
      <c r="E70">
        <f ca="1">SUMIF(B53:B61, B70, G53:G61)</f>
        <v>0.38065753808767172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str">
        <f t="shared" si="0"/>
        <v>Dom Dolo (FR)</v>
      </c>
      <c r="L70" t="str">
        <f t="shared" si="0"/>
        <v>Bye Bye O Bye (IRE)</v>
      </c>
      <c r="M70" t="str">
        <f t="shared" si="0"/>
        <v>Baltimore Buzz (IRE)</v>
      </c>
      <c r="N70" t="str">
        <f t="shared" si="1"/>
        <v>Vision Dete (FR)</v>
      </c>
      <c r="O70" t="str">
        <f t="shared" si="2"/>
        <v>Baltimore Buzz (IRE)</v>
      </c>
      <c r="P70" t="str">
        <f t="shared" si="3"/>
        <v>Baltimore Buzz (IRE)</v>
      </c>
      <c r="Q70" t="str">
        <f t="shared" si="4"/>
        <v>Baltimore Buzz (IRE)</v>
      </c>
      <c r="R70" t="str">
        <f t="shared" si="5"/>
        <v>Suinda (IRE)</v>
      </c>
      <c r="S70" t="str">
        <f t="shared" si="6"/>
        <v>Baltimore Buzz (IRE)</v>
      </c>
      <c r="V70">
        <f t="shared" si="7"/>
        <v>35</v>
      </c>
      <c r="W70">
        <f t="shared" si="8"/>
        <v>-66</v>
      </c>
      <c r="X70">
        <f t="shared" si="18"/>
        <v>-66</v>
      </c>
      <c r="Y70">
        <f t="shared" si="10"/>
        <v>4</v>
      </c>
      <c r="Z70">
        <f t="shared" si="10"/>
        <v>6</v>
      </c>
      <c r="AA70">
        <f t="shared" si="10"/>
        <v>2</v>
      </c>
      <c r="AB70">
        <f t="shared" si="11"/>
        <v>5</v>
      </c>
      <c r="AC70">
        <f t="shared" si="12"/>
        <v>2</v>
      </c>
      <c r="AD70">
        <f t="shared" si="13"/>
        <v>1</v>
      </c>
      <c r="AE70">
        <f t="shared" si="14"/>
        <v>10</v>
      </c>
      <c r="AF70">
        <f t="shared" si="14"/>
        <v>5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 t="str">
        <f t="shared" si="6"/>
        <v>Amaulino (FR)</v>
      </c>
      <c r="V71">
        <f t="shared" si="7"/>
        <v>74</v>
      </c>
      <c r="W71">
        <f t="shared" si="8"/>
        <v>-37</v>
      </c>
      <c r="X71">
        <f t="shared" si="18"/>
        <v>-37</v>
      </c>
      <c r="Y71">
        <f t="shared" si="10"/>
        <v>2</v>
      </c>
      <c r="Z71">
        <f t="shared" si="10"/>
        <v>1</v>
      </c>
      <c r="AA71">
        <f t="shared" si="10"/>
        <v>17</v>
      </c>
      <c r="AB71">
        <f t="shared" si="11"/>
        <v>4</v>
      </c>
      <c r="AC71">
        <f t="shared" si="12"/>
        <v>15</v>
      </c>
      <c r="AD71">
        <f t="shared" si="13"/>
        <v>16</v>
      </c>
      <c r="AE71">
        <f t="shared" si="14"/>
        <v>18</v>
      </c>
      <c r="AF71">
        <f t="shared" si="14"/>
        <v>1</v>
      </c>
    </row>
    <row r="72" spans="1:32" hidden="1" outlineLevel="1">
      <c r="A72" t="s">
        <v>98</v>
      </c>
      <c r="B72" t="str">
        <f>B53</f>
        <v>Crosshue Boy (IRE)</v>
      </c>
      <c r="C72">
        <f>C53</f>
        <v>346.9658</v>
      </c>
      <c r="D72">
        <f>(1/C72)*(C72-C73)</f>
        <v>9.1795790824340667E-3</v>
      </c>
      <c r="E72">
        <f>H53</f>
        <v>5.5</v>
      </c>
      <c r="F72">
        <f>(E72*10)-10</f>
        <v>45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 t="str">
        <f t="shared" si="6"/>
        <v>Freedom Statue (IRE)</v>
      </c>
      <c r="V72">
        <f t="shared" si="7"/>
        <v>45</v>
      </c>
      <c r="W72">
        <f t="shared" si="8"/>
        <v>-56</v>
      </c>
      <c r="X72">
        <f t="shared" si="18"/>
        <v>-56</v>
      </c>
      <c r="Y72">
        <f t="shared" si="10"/>
        <v>1</v>
      </c>
      <c r="Z72">
        <f t="shared" si="10"/>
        <v>2</v>
      </c>
      <c r="AA72">
        <f t="shared" si="10"/>
        <v>1</v>
      </c>
      <c r="AB72">
        <f t="shared" si="11"/>
        <v>18</v>
      </c>
      <c r="AC72">
        <f t="shared" si="12"/>
        <v>1</v>
      </c>
      <c r="AD72">
        <f t="shared" si="13"/>
        <v>2</v>
      </c>
      <c r="AE72">
        <f t="shared" si="14"/>
        <v>17</v>
      </c>
      <c r="AF72">
        <f t="shared" si="14"/>
        <v>3</v>
      </c>
    </row>
    <row r="73" spans="1:32" hidden="1" outlineLevel="1">
      <c r="A73" t="s">
        <v>99</v>
      </c>
      <c r="B73" t="str">
        <f t="shared" ref="B73:C74" si="19">B54</f>
        <v>High Sparrow (IRE)</v>
      </c>
      <c r="C73">
        <f t="shared" si="19"/>
        <v>343.7808</v>
      </c>
      <c r="D73">
        <f>(1/C73)*(C73-C74)</f>
        <v>0.17227867292181523</v>
      </c>
      <c r="E73">
        <f t="shared" ref="E73:E74" si="20">H54</f>
        <v>7</v>
      </c>
      <c r="F73">
        <f>(E73*10)-10</f>
        <v>60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Auvergnat (FR)</v>
      </c>
      <c r="C74">
        <f t="shared" si="19"/>
        <v>284.55470000000003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</v>
      </c>
      <c r="C77">
        <f>SMALL(AF2:AF50, 1)</f>
        <v>0</v>
      </c>
      <c r="D77" t="str">
        <f>IF(G77&lt;=3, "YES", "NO")</f>
        <v>NO</v>
      </c>
      <c r="E77">
        <f>IF(C77=0,SMALL(AF2:AF49,2), C77)</f>
        <v>5.5</v>
      </c>
      <c r="F77">
        <f>IF(E77=0, SMALL(AF2:AF49, 3), E77)</f>
        <v>5.5</v>
      </c>
      <c r="G77">
        <f>IF(F77=0, SMALL(AF2:AF49, 4), F77)</f>
        <v>5.5</v>
      </c>
      <c r="H77" t="str">
        <f>INDEX(A2:A50, MATCH(G77, AF2:AF50, 0))</f>
        <v>Crosshue Boy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346.9658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346.9658</v>
      </c>
      <c r="C79">
        <f>C78/B79</f>
        <v>2.8821284403246661E-5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Crosshue Boy (IRE) is highly rated.</v>
      </c>
      <c r="H79" t="str">
        <f>INDEX(A2:A50, MATCH(B79, AE2:AE50, 0))</f>
        <v>Crosshue Boy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10.8375</v>
      </c>
      <c r="C80">
        <f>(B81-B80)+0.01</f>
        <v>13.872499999999999</v>
      </c>
      <c r="D80" t="str">
        <f>D2</f>
        <v xml:space="preserve">2m6f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24.7</v>
      </c>
      <c r="C81">
        <f>C80/B81</f>
        <v>0.5616396761133603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Freedom Statue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Galway</v>
      </c>
    </row>
    <row r="82" spans="1:19" hidden="1" outlineLevel="1">
      <c r="A82" t="s">
        <v>110</v>
      </c>
      <c r="B82">
        <f>INDEX(M2:M49, MATCH(H77, A2:A49, 0))</f>
        <v>117.69499999999999</v>
      </c>
      <c r="C82">
        <f>(B83-B82)+0.01</f>
        <v>6.2420000000000133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123.92700000000001</v>
      </c>
      <c r="C83">
        <f>C82/B83</f>
        <v>5.0368362019576146E-2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Crosshue Boy (IRE)is the form horse.</v>
      </c>
      <c r="H83" t="str">
        <f>INDEX(A2:A50,MATCH(B83,INDEX(M2:M50,0)))</f>
        <v>Freedom Statue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1.4581</v>
      </c>
      <c r="C84">
        <f>(B85-B84)+0.01</f>
        <v>6.9154999999999998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8.3635999999999999</v>
      </c>
      <c r="C85">
        <f>C84/B85</f>
        <v>0.82685685589937341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Odit (GER)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27.5745</v>
      </c>
      <c r="C86">
        <f>(B87-B86)+0.01</f>
        <v>13.585499999999998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41.15</v>
      </c>
      <c r="C87">
        <f>C86/B87</f>
        <v>0.33014580801944104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High Sparrow (IRE) is 33.01% ahead of Crosshue Boy (IRE). </v>
      </c>
      <c r="H87" t="str">
        <f>INDEX(A2:A50, MATCH(B87, AD2:AD50, 0))</f>
        <v>High Sparrow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2.4851999999999999</v>
      </c>
      <c r="C88">
        <f>B89-B88</f>
        <v>1.2505999999999999</v>
      </c>
      <c r="H88" t="str">
        <f>INDEX(X2:X50, MATCH(B88, Y2:Y50, 0))</f>
        <v>Dunne, H 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3.7357999999999998</v>
      </c>
      <c r="C89">
        <f>C88/B89</f>
        <v>0.33476096150757534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Walsh, R is 33.48% ahead of Dunne, H D. </v>
      </c>
      <c r="H89" t="str">
        <f>INDEX(X2:X50, MATCH(B89, Y2:Y50, 0))</f>
        <v>Walsh, R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111.8946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111.8946</v>
      </c>
      <c r="C91">
        <f>(C90+0.01)/(B91+0.01)</f>
        <v>1.7872366283423559E-4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Crosshue Boy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2.140625" bestFit="1" customWidth="1"/>
    <col min="3" max="3" width="16.42578125" bestFit="1" customWidth="1"/>
    <col min="4" max="4" width="17.28515625" bestFit="1" customWidth="1"/>
    <col min="5" max="5" width="12" bestFit="1" customWidth="1"/>
    <col min="6" max="6" width="16.42578125" bestFit="1" customWidth="1"/>
    <col min="7" max="7" width="89" bestFit="1" customWidth="1"/>
    <col min="8" max="8" width="22.140625" bestFit="1" customWidth="1"/>
    <col min="9" max="9" width="10.140625" bestFit="1" customWidth="1"/>
    <col min="10" max="10" width="16.28515625" bestFit="1" customWidth="1"/>
    <col min="11" max="11" width="44.42578125" bestFit="1" customWidth="1"/>
    <col min="12" max="19" width="22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19.140625" bestFit="1" customWidth="1"/>
    <col min="27" max="27" width="15" bestFit="1" customWidth="1"/>
    <col min="28" max="28" width="19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28515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873</v>
      </c>
      <c r="B2" s="1">
        <v>0.64930555555555558</v>
      </c>
      <c r="C2" t="s">
        <v>146</v>
      </c>
      <c r="D2" t="s">
        <v>552</v>
      </c>
      <c r="E2" t="s">
        <v>428</v>
      </c>
      <c r="F2">
        <v>9747</v>
      </c>
      <c r="G2" t="s">
        <v>230</v>
      </c>
      <c r="H2" t="s">
        <v>231</v>
      </c>
      <c r="I2" t="s">
        <v>5</v>
      </c>
      <c r="J2" t="s">
        <v>331</v>
      </c>
      <c r="K2" t="s">
        <v>872</v>
      </c>
      <c r="L2">
        <v>6</v>
      </c>
      <c r="M2">
        <v>123</v>
      </c>
      <c r="N2">
        <v>64.164599999999993</v>
      </c>
      <c r="O2">
        <v>39.525100000000002</v>
      </c>
      <c r="P2">
        <v>14.6921</v>
      </c>
      <c r="Q2">
        <v>5.2506000000000004</v>
      </c>
      <c r="R2">
        <v>3.2439</v>
      </c>
      <c r="S2">
        <v>1.6339999999999999</v>
      </c>
      <c r="T2">
        <v>0</v>
      </c>
      <c r="U2">
        <v>0</v>
      </c>
      <c r="V2">
        <v>0</v>
      </c>
      <c r="W2">
        <v>5.5525000000000002</v>
      </c>
      <c r="X2" t="s">
        <v>874</v>
      </c>
      <c r="Y2">
        <v>4.7171000000000003</v>
      </c>
      <c r="Z2" t="s">
        <v>875</v>
      </c>
      <c r="AA2">
        <v>2.5143</v>
      </c>
      <c r="AB2" t="s">
        <v>459</v>
      </c>
      <c r="AC2">
        <v>1.9412</v>
      </c>
      <c r="AD2">
        <v>67.4666</v>
      </c>
      <c r="AE2" s="23">
        <v>340.39089999999999</v>
      </c>
      <c r="AF2">
        <v>5.5</v>
      </c>
      <c r="AG2">
        <v>135</v>
      </c>
    </row>
    <row r="3" spans="1:33">
      <c r="A3" t="s">
        <v>876</v>
      </c>
      <c r="B3" s="1">
        <v>0.64930555555555558</v>
      </c>
      <c r="C3" t="s">
        <v>146</v>
      </c>
      <c r="D3" t="s">
        <v>552</v>
      </c>
      <c r="E3" t="s">
        <v>428</v>
      </c>
      <c r="F3">
        <v>9747</v>
      </c>
      <c r="G3" t="s">
        <v>230</v>
      </c>
      <c r="H3" t="s">
        <v>231</v>
      </c>
      <c r="I3" t="s">
        <v>5</v>
      </c>
      <c r="J3" t="s">
        <v>331</v>
      </c>
      <c r="K3" t="s">
        <v>872</v>
      </c>
      <c r="L3">
        <v>7</v>
      </c>
      <c r="M3">
        <v>109.2</v>
      </c>
      <c r="N3">
        <v>72.415599999999998</v>
      </c>
      <c r="O3">
        <v>30.643899999999999</v>
      </c>
      <c r="P3">
        <v>6.9584000000000001</v>
      </c>
      <c r="Q3">
        <v>4.0734000000000004</v>
      </c>
      <c r="R3">
        <v>4.5128000000000004</v>
      </c>
      <c r="S3">
        <v>2.6673</v>
      </c>
      <c r="T3">
        <v>1.6060000000000001</v>
      </c>
      <c r="U3">
        <v>0</v>
      </c>
      <c r="V3">
        <v>0</v>
      </c>
      <c r="W3">
        <v>18.6936</v>
      </c>
      <c r="X3" t="s">
        <v>877</v>
      </c>
      <c r="Y3">
        <v>1.9039999999999999</v>
      </c>
      <c r="Z3" t="s">
        <v>878</v>
      </c>
      <c r="AA3">
        <v>4.0403000000000002</v>
      </c>
      <c r="AB3" t="s">
        <v>307</v>
      </c>
      <c r="AC3">
        <v>1.8634999999999999</v>
      </c>
      <c r="AD3">
        <v>25.424600000000002</v>
      </c>
      <c r="AE3">
        <v>287.4085</v>
      </c>
      <c r="AF3">
        <v>4</v>
      </c>
      <c r="AG3">
        <v>127</v>
      </c>
    </row>
    <row r="4" spans="1:33">
      <c r="A4" t="s">
        <v>879</v>
      </c>
      <c r="B4" s="1">
        <v>0.64930555555555558</v>
      </c>
      <c r="C4" t="s">
        <v>146</v>
      </c>
      <c r="D4" t="s">
        <v>552</v>
      </c>
      <c r="E4" t="s">
        <v>428</v>
      </c>
      <c r="F4">
        <v>9747</v>
      </c>
      <c r="G4" t="s">
        <v>230</v>
      </c>
      <c r="H4" t="s">
        <v>231</v>
      </c>
      <c r="I4" t="s">
        <v>5</v>
      </c>
      <c r="J4" t="s">
        <v>331</v>
      </c>
      <c r="K4" t="s">
        <v>872</v>
      </c>
      <c r="L4">
        <v>6</v>
      </c>
      <c r="M4">
        <v>64.342200000000005</v>
      </c>
      <c r="N4">
        <v>81.915999999999997</v>
      </c>
      <c r="O4">
        <v>28.560600000000001</v>
      </c>
      <c r="P4">
        <v>9.1151</v>
      </c>
      <c r="Q4">
        <v>6.7748999999999997</v>
      </c>
      <c r="R4">
        <v>3.3355000000000001</v>
      </c>
      <c r="S4">
        <v>3.8965000000000001</v>
      </c>
      <c r="T4">
        <v>2.3498999999999999</v>
      </c>
      <c r="U4">
        <v>1.131</v>
      </c>
      <c r="V4">
        <v>1.3829</v>
      </c>
      <c r="W4">
        <v>0</v>
      </c>
      <c r="X4" t="s">
        <v>880</v>
      </c>
      <c r="Y4">
        <v>2.9093</v>
      </c>
      <c r="Z4" t="s">
        <v>482</v>
      </c>
      <c r="AA4">
        <v>2.7854999999999999</v>
      </c>
      <c r="AB4" t="s">
        <v>881</v>
      </c>
      <c r="AC4">
        <v>0.72809999999999997</v>
      </c>
      <c r="AD4">
        <v>36.9893</v>
      </c>
      <c r="AE4">
        <v>246.2167</v>
      </c>
      <c r="AF4">
        <v>14</v>
      </c>
      <c r="AG4">
        <v>124</v>
      </c>
    </row>
    <row r="5" spans="1:33">
      <c r="A5" t="s">
        <v>882</v>
      </c>
      <c r="B5" s="1">
        <v>0.64930555555555558</v>
      </c>
      <c r="C5" t="s">
        <v>146</v>
      </c>
      <c r="D5" t="s">
        <v>552</v>
      </c>
      <c r="E5" t="s">
        <v>428</v>
      </c>
      <c r="F5">
        <v>9747</v>
      </c>
      <c r="G5" t="s">
        <v>230</v>
      </c>
      <c r="H5" t="s">
        <v>231</v>
      </c>
      <c r="I5" t="s">
        <v>5</v>
      </c>
      <c r="J5" t="s">
        <v>331</v>
      </c>
      <c r="K5" t="s">
        <v>872</v>
      </c>
      <c r="L5">
        <v>6</v>
      </c>
      <c r="M5">
        <v>95.197000000000003</v>
      </c>
      <c r="N5">
        <v>42.328800000000001</v>
      </c>
      <c r="O5">
        <v>30.178799999999999</v>
      </c>
      <c r="P5">
        <v>7.3249000000000004</v>
      </c>
      <c r="Q5">
        <v>7.3933</v>
      </c>
      <c r="R5">
        <v>2.0653999999999999</v>
      </c>
      <c r="S5">
        <v>1.3096000000000001</v>
      </c>
      <c r="T5">
        <v>0</v>
      </c>
      <c r="U5">
        <v>0</v>
      </c>
      <c r="V5">
        <v>0</v>
      </c>
      <c r="W5">
        <v>21.886399999999998</v>
      </c>
      <c r="X5" t="s">
        <v>341</v>
      </c>
      <c r="Y5">
        <v>4.1536999999999997</v>
      </c>
      <c r="Z5" t="s">
        <v>346</v>
      </c>
      <c r="AA5">
        <v>3.3018999999999998</v>
      </c>
      <c r="AB5" t="s">
        <v>259</v>
      </c>
      <c r="AC5">
        <v>1.8396999999999999</v>
      </c>
      <c r="AD5">
        <v>13.628399999999999</v>
      </c>
      <c r="AE5">
        <v>235.673</v>
      </c>
      <c r="AF5">
        <v>10</v>
      </c>
      <c r="AG5">
        <v>131</v>
      </c>
    </row>
    <row r="6" spans="1:33">
      <c r="A6" t="s">
        <v>883</v>
      </c>
      <c r="B6" s="1">
        <v>0.64930555555555558</v>
      </c>
      <c r="C6" t="s">
        <v>146</v>
      </c>
      <c r="D6" t="s">
        <v>552</v>
      </c>
      <c r="E6" t="s">
        <v>428</v>
      </c>
      <c r="F6">
        <v>9747</v>
      </c>
      <c r="G6" t="s">
        <v>230</v>
      </c>
      <c r="H6" t="s">
        <v>231</v>
      </c>
      <c r="I6" t="s">
        <v>5</v>
      </c>
      <c r="J6" t="s">
        <v>331</v>
      </c>
      <c r="K6" t="s">
        <v>872</v>
      </c>
      <c r="L6">
        <v>7</v>
      </c>
      <c r="M6">
        <v>96.463999999999999</v>
      </c>
      <c r="N6">
        <v>50.921599999999998</v>
      </c>
      <c r="O6">
        <v>19.207599999999999</v>
      </c>
      <c r="P6">
        <v>11.256500000000001</v>
      </c>
      <c r="Q6">
        <v>3.9582000000000002</v>
      </c>
      <c r="R6">
        <v>6.0923999999999996</v>
      </c>
      <c r="S6">
        <v>0</v>
      </c>
      <c r="T6">
        <v>0</v>
      </c>
      <c r="U6">
        <v>0</v>
      </c>
      <c r="V6">
        <v>0</v>
      </c>
      <c r="W6">
        <v>8.5714000000000006</v>
      </c>
      <c r="X6" t="s">
        <v>345</v>
      </c>
      <c r="Y6">
        <v>3.3551000000000002</v>
      </c>
      <c r="Z6" t="s">
        <v>474</v>
      </c>
      <c r="AA6">
        <v>4.8726000000000003</v>
      </c>
      <c r="AB6" t="s">
        <v>255</v>
      </c>
      <c r="AC6">
        <v>1.6565000000000001</v>
      </c>
      <c r="AD6">
        <v>12.3329</v>
      </c>
      <c r="AE6">
        <v>228.2628</v>
      </c>
      <c r="AF6">
        <v>8</v>
      </c>
      <c r="AG6">
        <v>134</v>
      </c>
    </row>
    <row r="7" spans="1:33">
      <c r="A7" t="s">
        <v>884</v>
      </c>
      <c r="B7" s="1">
        <v>0.64930555555555558</v>
      </c>
      <c r="C7" t="s">
        <v>146</v>
      </c>
      <c r="D7" t="s">
        <v>552</v>
      </c>
      <c r="E7" t="s">
        <v>428</v>
      </c>
      <c r="F7">
        <v>9747</v>
      </c>
      <c r="G7" t="s">
        <v>230</v>
      </c>
      <c r="H7" t="s">
        <v>231</v>
      </c>
      <c r="I7" t="s">
        <v>5</v>
      </c>
      <c r="J7" t="s">
        <v>331</v>
      </c>
      <c r="K7" t="s">
        <v>872</v>
      </c>
      <c r="L7">
        <v>6</v>
      </c>
      <c r="M7">
        <v>55.681600000000003</v>
      </c>
      <c r="N7">
        <v>41.948</v>
      </c>
      <c r="O7">
        <v>29.454499999999999</v>
      </c>
      <c r="P7">
        <v>5.5010000000000003</v>
      </c>
      <c r="Q7">
        <v>7.8011999999999997</v>
      </c>
      <c r="R7">
        <v>7.7282999999999999</v>
      </c>
      <c r="S7">
        <v>4.7431000000000001</v>
      </c>
      <c r="T7">
        <v>3.1957</v>
      </c>
      <c r="U7">
        <v>0.94389999999999996</v>
      </c>
      <c r="V7">
        <v>1.6988000000000001</v>
      </c>
      <c r="W7">
        <v>22.116399999999999</v>
      </c>
      <c r="X7" t="s">
        <v>885</v>
      </c>
      <c r="Y7">
        <v>2.2589999999999999</v>
      </c>
      <c r="Z7" t="s">
        <v>886</v>
      </c>
      <c r="AA7">
        <v>1.33</v>
      </c>
      <c r="AB7" t="s">
        <v>887</v>
      </c>
      <c r="AC7">
        <v>0.94450000000000001</v>
      </c>
      <c r="AD7">
        <v>16.491</v>
      </c>
      <c r="AE7">
        <v>201.83699999999999</v>
      </c>
      <c r="AF7">
        <v>14</v>
      </c>
      <c r="AG7">
        <v>123</v>
      </c>
    </row>
    <row r="8" spans="1:33">
      <c r="A8" t="s">
        <v>888</v>
      </c>
      <c r="B8" s="1">
        <v>0.64930555555555558</v>
      </c>
      <c r="C8" t="s">
        <v>146</v>
      </c>
      <c r="D8" t="s">
        <v>552</v>
      </c>
      <c r="E8" t="s">
        <v>428</v>
      </c>
      <c r="F8">
        <v>9747</v>
      </c>
      <c r="G8" t="s">
        <v>230</v>
      </c>
      <c r="H8" t="s">
        <v>231</v>
      </c>
      <c r="I8" t="s">
        <v>5</v>
      </c>
      <c r="J8" t="s">
        <v>331</v>
      </c>
      <c r="K8" t="s">
        <v>872</v>
      </c>
      <c r="L8">
        <v>7</v>
      </c>
      <c r="M8">
        <v>51.623600000000003</v>
      </c>
      <c r="N8">
        <v>56.186399999999999</v>
      </c>
      <c r="O8">
        <v>20.177499999999998</v>
      </c>
      <c r="P8">
        <v>8.6981999999999999</v>
      </c>
      <c r="Q8">
        <v>9.0419999999999998</v>
      </c>
      <c r="R8">
        <v>7.3682999999999996</v>
      </c>
      <c r="S8">
        <v>4.5602</v>
      </c>
      <c r="T8">
        <v>2.6964999999999999</v>
      </c>
      <c r="U8">
        <v>1.3593999999999999</v>
      </c>
      <c r="V8">
        <v>1.0129999999999999</v>
      </c>
      <c r="W8">
        <v>15.2714</v>
      </c>
      <c r="X8" t="s">
        <v>573</v>
      </c>
      <c r="Y8">
        <v>2.7906</v>
      </c>
      <c r="Z8" t="s">
        <v>458</v>
      </c>
      <c r="AA8">
        <v>3.6436999999999999</v>
      </c>
      <c r="AB8" t="s">
        <v>255</v>
      </c>
      <c r="AC8">
        <v>1.6565000000000001</v>
      </c>
      <c r="AD8">
        <v>9.3770000000000007</v>
      </c>
      <c r="AE8">
        <v>195.46440000000001</v>
      </c>
      <c r="AF8">
        <v>8</v>
      </c>
      <c r="AG8">
        <v>132</v>
      </c>
    </row>
    <row r="9" spans="1:33">
      <c r="A9" t="s">
        <v>889</v>
      </c>
      <c r="B9" s="1">
        <v>0.64930555555555558</v>
      </c>
      <c r="C9" t="s">
        <v>146</v>
      </c>
      <c r="D9" t="s">
        <v>552</v>
      </c>
      <c r="E9" t="s">
        <v>428</v>
      </c>
      <c r="F9">
        <v>9747</v>
      </c>
      <c r="G9" t="s">
        <v>230</v>
      </c>
      <c r="H9" t="s">
        <v>231</v>
      </c>
      <c r="I9" t="s">
        <v>5</v>
      </c>
      <c r="J9" t="s">
        <v>331</v>
      </c>
      <c r="K9" t="s">
        <v>872</v>
      </c>
      <c r="L9">
        <v>6</v>
      </c>
      <c r="M9">
        <v>59.610199999999999</v>
      </c>
      <c r="N9">
        <v>49.948799999999999</v>
      </c>
      <c r="O9">
        <v>15.1355</v>
      </c>
      <c r="P9">
        <v>7.1733000000000002</v>
      </c>
      <c r="Q9">
        <v>7.0033000000000003</v>
      </c>
      <c r="R9">
        <v>4.4180000000000001</v>
      </c>
      <c r="S9">
        <v>2.4056999999999999</v>
      </c>
      <c r="T9">
        <v>1.206</v>
      </c>
      <c r="U9">
        <v>0</v>
      </c>
      <c r="V9">
        <v>0</v>
      </c>
      <c r="W9">
        <v>19.4221</v>
      </c>
      <c r="X9" t="s">
        <v>890</v>
      </c>
      <c r="Y9">
        <v>0.498</v>
      </c>
      <c r="Z9" t="s">
        <v>441</v>
      </c>
      <c r="AA9">
        <v>0.89870000000000005</v>
      </c>
      <c r="AB9" t="s">
        <v>259</v>
      </c>
      <c r="AC9">
        <v>1.8396999999999999</v>
      </c>
      <c r="AD9">
        <v>11.75</v>
      </c>
      <c r="AE9">
        <v>184.03100000000001</v>
      </c>
      <c r="AF9">
        <v>6</v>
      </c>
      <c r="AG9">
        <v>125</v>
      </c>
    </row>
    <row r="10" spans="1:33">
      <c r="A10" t="s">
        <v>891</v>
      </c>
      <c r="B10" s="1">
        <v>0.64930555555555558</v>
      </c>
      <c r="C10" t="s">
        <v>146</v>
      </c>
      <c r="D10" t="s">
        <v>552</v>
      </c>
      <c r="E10" t="s">
        <v>428</v>
      </c>
      <c r="F10">
        <v>9747</v>
      </c>
      <c r="G10" t="s">
        <v>230</v>
      </c>
      <c r="H10" t="s">
        <v>231</v>
      </c>
      <c r="I10" t="s">
        <v>5</v>
      </c>
      <c r="J10" t="s">
        <v>331</v>
      </c>
      <c r="K10" t="s">
        <v>872</v>
      </c>
      <c r="L10">
        <v>5</v>
      </c>
      <c r="M10">
        <v>63.79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352</v>
      </c>
      <c r="Y10">
        <v>2.3260000000000001</v>
      </c>
      <c r="Z10" t="s">
        <v>462</v>
      </c>
      <c r="AA10">
        <v>0.63770000000000004</v>
      </c>
      <c r="AB10" t="s">
        <v>870</v>
      </c>
      <c r="AC10">
        <v>1.8049999999999999</v>
      </c>
      <c r="AD10">
        <v>3.9</v>
      </c>
      <c r="AE10">
        <v>169.48330000000001</v>
      </c>
      <c r="AF10">
        <v>20</v>
      </c>
      <c r="AG10">
        <v>122</v>
      </c>
    </row>
    <row r="11" spans="1:33">
      <c r="A11" t="s">
        <v>892</v>
      </c>
      <c r="B11" s="1">
        <v>0.64930555555555558</v>
      </c>
      <c r="C11" t="s">
        <v>146</v>
      </c>
      <c r="D11" t="s">
        <v>552</v>
      </c>
      <c r="E11" t="s">
        <v>428</v>
      </c>
      <c r="F11">
        <v>9747</v>
      </c>
      <c r="G11" t="s">
        <v>230</v>
      </c>
      <c r="H11" t="s">
        <v>231</v>
      </c>
      <c r="I11" t="s">
        <v>5</v>
      </c>
      <c r="J11" t="s">
        <v>331</v>
      </c>
      <c r="K11" t="s">
        <v>872</v>
      </c>
      <c r="L11">
        <v>7</v>
      </c>
      <c r="M11">
        <v>59.185400000000001</v>
      </c>
      <c r="N11">
        <v>45.324599999999997</v>
      </c>
      <c r="O11">
        <v>18.8932</v>
      </c>
      <c r="P11">
        <v>10.013500000000001</v>
      </c>
      <c r="Q11">
        <v>1.7071000000000001</v>
      </c>
      <c r="R11">
        <v>2.2057000000000002</v>
      </c>
      <c r="S11">
        <v>0</v>
      </c>
      <c r="T11">
        <v>0</v>
      </c>
      <c r="U11">
        <v>0</v>
      </c>
      <c r="V11">
        <v>0</v>
      </c>
      <c r="W11">
        <v>7.1429</v>
      </c>
      <c r="X11" t="s">
        <v>349</v>
      </c>
      <c r="Y11">
        <v>3.6478000000000002</v>
      </c>
      <c r="Z11" t="s">
        <v>350</v>
      </c>
      <c r="AA11">
        <v>2.2730000000000001</v>
      </c>
      <c r="AB11" t="s">
        <v>307</v>
      </c>
      <c r="AC11">
        <v>1.8634999999999999</v>
      </c>
      <c r="AD11">
        <v>4.1334</v>
      </c>
      <c r="AE11">
        <v>162.97739999999999</v>
      </c>
      <c r="AF11">
        <v>3.5</v>
      </c>
      <c r="AG11">
        <v>127</v>
      </c>
    </row>
    <row r="51" spans="1:33" hidden="1" outlineLevel="1">
      <c r="A51" t="str">
        <f>C2</f>
        <v>Aintree</v>
      </c>
      <c r="B51">
        <f>B2</f>
        <v>0.64930555555555558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Drovers Lane (IRE)</v>
      </c>
      <c r="L52" t="str">
        <f t="shared" si="0"/>
        <v>Wolfcatcher (IRE)</v>
      </c>
      <c r="M52" t="str">
        <f t="shared" si="0"/>
        <v>Drovers Lane (IRE)</v>
      </c>
      <c r="N52" t="str">
        <f t="shared" ref="N52:N91" si="1">INDEX($A$2:$A$20,(MATCH(LARGE(W$2:W$20,$J52),W$2:W$20,0)))</f>
        <v>Traditional Dancer (IRE)</v>
      </c>
      <c r="O52" t="str">
        <f t="shared" ref="O52:O91" si="2">INDEX($A$2:$A$20,(MATCH(LARGE(AA$2:AA$20,$J52),AA$2:AA$20,0)))</f>
        <v>Reigning Supreme (IRE)</v>
      </c>
      <c r="P52" t="str">
        <f t="shared" ref="P52:P91" si="3">INDEX($A$2:$A$20,(MATCH(LARGE(Y$2:Y$20,$J52),Y$2:Y$20,0)))</f>
        <v>Drovers Lane (IRE)</v>
      </c>
      <c r="Q52" t="str">
        <f t="shared" ref="Q52:Q91" si="4">INDEX($A$2:$A$20,(MATCH(LARGE(Y$2:Y$20,$J52),Y$2:Y$20,0)))</f>
        <v>Drovers Lane (IRE)</v>
      </c>
      <c r="R52" t="str">
        <f t="shared" ref="R52:R91" si="5">INDEX($A$2:$A$20,(MATCH(LARGE(AD$2:AD$20,$J52),AD$2:AD$20,0)))</f>
        <v>Drovers Lane (IRE)</v>
      </c>
      <c r="S52" t="str">
        <f t="shared" ref="S52:S80" si="6">A2</f>
        <v>Drovers Lane (IRE)</v>
      </c>
      <c r="V52">
        <f t="shared" ref="V52:V80" si="7">SUM(Y52:AF52)</f>
        <v>66</v>
      </c>
      <c r="W52">
        <f t="shared" ref="W52:W80" si="8">V52-AG2</f>
        <v>-69</v>
      </c>
      <c r="X52">
        <f t="shared" ref="X52:X60" si="9">IF(ISNA(W52),"",W52)</f>
        <v>-69</v>
      </c>
      <c r="Y52">
        <f t="shared" ref="Y52:AA80" si="10">(($H$63+1)-(RANK(M2,M$2:M$30)))</f>
        <v>10</v>
      </c>
      <c r="Z52">
        <f t="shared" si="10"/>
        <v>8</v>
      </c>
      <c r="AA52">
        <f t="shared" si="10"/>
        <v>10</v>
      </c>
      <c r="AB52">
        <f t="shared" ref="AB52:AB80" si="11">(($H$63+1)-(RANK(W2,W$2:W$30)))</f>
        <v>3</v>
      </c>
      <c r="AC52">
        <f t="shared" ref="AC52:AC80" si="12">(($H$63+1)-(RANK(Y2,Y$2:Y$30)))</f>
        <v>10</v>
      </c>
      <c r="AD52">
        <f t="shared" ref="AD52:AD80" si="13">(($H$63+1)-(RANK(AA2,AA$2:AA$30)))</f>
        <v>5</v>
      </c>
      <c r="AE52">
        <f t="shared" ref="AE52:AF80" si="14">(($H$63+1)-(RANK(AC2,AC$2:AC$30)))</f>
        <v>10</v>
      </c>
      <c r="AF52">
        <f t="shared" si="14"/>
        <v>10</v>
      </c>
      <c r="AG52" t="str">
        <f>INDEX(S52:S92, MATCH(LARGE(X52:X92, 1),X52:X92, 0))</f>
        <v>Wandrin Star (IRE)</v>
      </c>
    </row>
    <row r="53" spans="1:33" hidden="1" outlineLevel="1">
      <c r="A53" t="s">
        <v>43</v>
      </c>
      <c r="B53" t="str">
        <f>A2</f>
        <v>Drovers Lane (IRE)</v>
      </c>
      <c r="C53">
        <f>AE2</f>
        <v>340.39089999999999</v>
      </c>
      <c r="D53">
        <f>AG2</f>
        <v>135</v>
      </c>
      <c r="E53">
        <f>C53-D53</f>
        <v>205.39089999999999</v>
      </c>
      <c r="F53">
        <f>SUMIF(B53:B61, B53, G53:G61)</f>
        <v>0.87905041705448284</v>
      </c>
      <c r="G53">
        <f>(1/C53)*(C53-C54)</f>
        <v>0.15565163463535595</v>
      </c>
      <c r="H53">
        <f>AF2</f>
        <v>5.5</v>
      </c>
      <c r="J53">
        <v>2</v>
      </c>
      <c r="K53" t="str">
        <f t="shared" si="0"/>
        <v>Wandrin Star (IRE)</v>
      </c>
      <c r="L53" t="str">
        <f t="shared" si="0"/>
        <v>Wandrin Star (IRE)</v>
      </c>
      <c r="M53" t="str">
        <f t="shared" si="0"/>
        <v>Wandrin Star (IRE)</v>
      </c>
      <c r="N53" t="str">
        <f t="shared" si="1"/>
        <v>Polydora (IRE)</v>
      </c>
      <c r="O53" t="str">
        <f t="shared" si="2"/>
        <v>Wandrin Star (IRE)</v>
      </c>
      <c r="P53" t="str">
        <f t="shared" si="3"/>
        <v>Polydora (IRE)</v>
      </c>
      <c r="Q53" t="str">
        <f t="shared" si="4"/>
        <v>Polydora (IRE)</v>
      </c>
      <c r="R53" t="str">
        <f t="shared" si="5"/>
        <v>Wolfcatcher (IRE)</v>
      </c>
      <c r="S53" t="str">
        <f t="shared" si="6"/>
        <v>Wandrin Star (IRE)</v>
      </c>
      <c r="V53">
        <f t="shared" si="7"/>
        <v>62</v>
      </c>
      <c r="W53">
        <f t="shared" si="8"/>
        <v>-65</v>
      </c>
      <c r="X53">
        <f t="shared" si="9"/>
        <v>-65</v>
      </c>
      <c r="Y53">
        <f t="shared" si="10"/>
        <v>9</v>
      </c>
      <c r="Z53">
        <f t="shared" si="10"/>
        <v>9</v>
      </c>
      <c r="AA53">
        <f t="shared" si="10"/>
        <v>9</v>
      </c>
      <c r="AB53">
        <f t="shared" si="11"/>
        <v>7</v>
      </c>
      <c r="AC53">
        <f t="shared" si="12"/>
        <v>2</v>
      </c>
      <c r="AD53">
        <f t="shared" si="13"/>
        <v>9</v>
      </c>
      <c r="AE53">
        <f t="shared" si="14"/>
        <v>9</v>
      </c>
      <c r="AF53">
        <f t="shared" si="14"/>
        <v>8</v>
      </c>
    </row>
    <row r="54" spans="1:33" hidden="1" outlineLevel="1">
      <c r="A54" t="s">
        <v>44</v>
      </c>
      <c r="B54" t="str">
        <f>A3</f>
        <v>Wandrin Star (IRE)</v>
      </c>
      <c r="C54">
        <f>AE3</f>
        <v>287.4085</v>
      </c>
      <c r="D54">
        <f>AG3</f>
        <v>127</v>
      </c>
      <c r="E54">
        <f t="shared" ref="E54:E55" si="15">C54-D54</f>
        <v>160.4085</v>
      </c>
      <c r="F54">
        <f ca="1">SUMIF(B53:B64, B54, G53:G61)</f>
        <v>0</v>
      </c>
      <c r="H54">
        <f>AF3</f>
        <v>4</v>
      </c>
      <c r="J54">
        <v>3</v>
      </c>
      <c r="K54" t="str">
        <f t="shared" si="0"/>
        <v>Reigning Supreme (IRE)</v>
      </c>
      <c r="L54" t="str">
        <f t="shared" si="0"/>
        <v>Drovers Lane (IRE)</v>
      </c>
      <c r="M54" t="str">
        <f t="shared" si="0"/>
        <v>Polydora (IRE)</v>
      </c>
      <c r="N54" t="str">
        <f t="shared" si="1"/>
        <v>Oakley Hall (IRE)</v>
      </c>
      <c r="O54" t="str">
        <f t="shared" si="2"/>
        <v>Arthurs Gift (IRE)</v>
      </c>
      <c r="P54" t="str">
        <f t="shared" si="3"/>
        <v>Molly The Dolly (IRE)</v>
      </c>
      <c r="Q54" t="str">
        <f t="shared" si="4"/>
        <v>Molly The Dolly (IRE)</v>
      </c>
      <c r="R54" t="str">
        <f t="shared" si="5"/>
        <v>Wandrin Star (IRE)</v>
      </c>
      <c r="S54" t="str">
        <f t="shared" si="6"/>
        <v>Wolfcatcher (IRE)</v>
      </c>
      <c r="V54">
        <f t="shared" si="7"/>
        <v>46</v>
      </c>
      <c r="W54">
        <f t="shared" si="8"/>
        <v>-78</v>
      </c>
      <c r="X54">
        <f t="shared" si="9"/>
        <v>-78</v>
      </c>
      <c r="Y54">
        <f t="shared" si="10"/>
        <v>6</v>
      </c>
      <c r="Z54">
        <f t="shared" si="10"/>
        <v>10</v>
      </c>
      <c r="AA54">
        <f t="shared" si="10"/>
        <v>6</v>
      </c>
      <c r="AB54">
        <f t="shared" si="11"/>
        <v>2</v>
      </c>
      <c r="AC54">
        <f t="shared" si="12"/>
        <v>6</v>
      </c>
      <c r="AD54">
        <f t="shared" si="13"/>
        <v>6</v>
      </c>
      <c r="AE54">
        <f t="shared" si="14"/>
        <v>1</v>
      </c>
      <c r="AF54">
        <f t="shared" si="14"/>
        <v>9</v>
      </c>
    </row>
    <row r="55" spans="1:33" hidden="1" outlineLevel="1">
      <c r="A55" t="s">
        <v>45</v>
      </c>
      <c r="B55" t="str">
        <f>A4</f>
        <v>Wolfcatcher (IRE)</v>
      </c>
      <c r="C55">
        <f>AE4</f>
        <v>246.2167</v>
      </c>
      <c r="D55">
        <f>AG4</f>
        <v>124</v>
      </c>
      <c r="E55">
        <f t="shared" si="15"/>
        <v>122.2167</v>
      </c>
      <c r="F55">
        <f ca="1">SUMIF(B53:B64, B55, G53:G61)</f>
        <v>0</v>
      </c>
      <c r="H55">
        <f>AF4</f>
        <v>14</v>
      </c>
      <c r="J55">
        <v>4</v>
      </c>
      <c r="K55" t="str">
        <f t="shared" si="0"/>
        <v>Polydora (IRE)</v>
      </c>
      <c r="L55" t="str">
        <f t="shared" si="0"/>
        <v>Arthurs Gift (IRE)</v>
      </c>
      <c r="M55" t="str">
        <f t="shared" si="0"/>
        <v>Traditional Dancer (IRE)</v>
      </c>
      <c r="N55" t="str">
        <f t="shared" si="1"/>
        <v>Wandrin Star (IRE)</v>
      </c>
      <c r="O55" t="str">
        <f t="shared" si="2"/>
        <v>Polydora (IRE)</v>
      </c>
      <c r="P55" t="str">
        <f t="shared" si="3"/>
        <v>Reigning Supreme (IRE)</v>
      </c>
      <c r="Q55" t="str">
        <f t="shared" si="4"/>
        <v>Reigning Supreme (IRE)</v>
      </c>
      <c r="R55" t="str">
        <f t="shared" si="5"/>
        <v>Traditional Dancer (IRE)</v>
      </c>
      <c r="S55" t="str">
        <f t="shared" si="6"/>
        <v>Polydora (IRE)</v>
      </c>
      <c r="V55">
        <f t="shared" si="7"/>
        <v>56</v>
      </c>
      <c r="W55">
        <f t="shared" si="8"/>
        <v>-75</v>
      </c>
      <c r="X55">
        <f t="shared" si="9"/>
        <v>-75</v>
      </c>
      <c r="Y55">
        <f t="shared" si="10"/>
        <v>7</v>
      </c>
      <c r="Z55">
        <f t="shared" si="10"/>
        <v>3</v>
      </c>
      <c r="AA55">
        <f t="shared" si="10"/>
        <v>8</v>
      </c>
      <c r="AB55">
        <f t="shared" si="11"/>
        <v>9</v>
      </c>
      <c r="AC55">
        <f t="shared" si="12"/>
        <v>9</v>
      </c>
      <c r="AD55">
        <f t="shared" si="13"/>
        <v>7</v>
      </c>
      <c r="AE55">
        <f t="shared" si="14"/>
        <v>7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Drovers Lane (IRE)</v>
      </c>
      <c r="C56">
        <f>LARGE(M$2:M$20, D56)</f>
        <v>123</v>
      </c>
      <c r="D56">
        <v>1</v>
      </c>
      <c r="E56">
        <f>LARGE(M$2:M$20, F56)</f>
        <v>109.2</v>
      </c>
      <c r="F56">
        <v>2</v>
      </c>
      <c r="G56">
        <f t="shared" ref="G56:G61" si="16">IF(C56&gt;0, (1/C56)*(C56-E56), 0.1)</f>
        <v>0.1121951219512195</v>
      </c>
      <c r="H56">
        <f t="shared" ref="H56:H61" si="17">INDEX(AF$2:AF$20,MATCH(B56,A$2:A$20,0))</f>
        <v>5.5</v>
      </c>
      <c r="J56">
        <v>5</v>
      </c>
      <c r="K56" t="str">
        <f t="shared" si="0"/>
        <v>Wolfcatcher (IRE)</v>
      </c>
      <c r="L56" t="str">
        <f t="shared" si="0"/>
        <v>Reigning Supreme (IRE)</v>
      </c>
      <c r="M56" t="str">
        <f t="shared" si="0"/>
        <v>Wolfcatcher (IRE)</v>
      </c>
      <c r="N56" t="str">
        <f t="shared" si="1"/>
        <v>Arthurs Gift (IRE)</v>
      </c>
      <c r="O56" t="str">
        <f t="shared" si="2"/>
        <v>Wolfcatcher (IRE)</v>
      </c>
      <c r="P56" t="str">
        <f t="shared" si="3"/>
        <v>Wolfcatcher (IRE)</v>
      </c>
      <c r="Q56" t="str">
        <f t="shared" si="4"/>
        <v>Wolfcatcher (IRE)</v>
      </c>
      <c r="R56" t="str">
        <f t="shared" si="5"/>
        <v>Polydora (IRE)</v>
      </c>
      <c r="S56" t="str">
        <f t="shared" si="6"/>
        <v>Reigning Supreme (IRE)</v>
      </c>
      <c r="V56">
        <f t="shared" si="7"/>
        <v>49</v>
      </c>
      <c r="W56">
        <f t="shared" si="8"/>
        <v>-85</v>
      </c>
      <c r="X56">
        <f t="shared" si="9"/>
        <v>-85</v>
      </c>
      <c r="Y56">
        <f t="shared" si="10"/>
        <v>8</v>
      </c>
      <c r="Z56">
        <f t="shared" si="10"/>
        <v>6</v>
      </c>
      <c r="AA56">
        <f t="shared" si="10"/>
        <v>4</v>
      </c>
      <c r="AB56">
        <f t="shared" si="11"/>
        <v>5</v>
      </c>
      <c r="AC56">
        <f t="shared" si="12"/>
        <v>7</v>
      </c>
      <c r="AD56">
        <f t="shared" si="13"/>
        <v>10</v>
      </c>
      <c r="AE56">
        <f t="shared" si="14"/>
        <v>4</v>
      </c>
      <c r="AF56">
        <f t="shared" si="14"/>
        <v>5</v>
      </c>
    </row>
    <row r="57" spans="1:33" hidden="1" outlineLevel="1">
      <c r="A57" t="s">
        <v>25</v>
      </c>
      <c r="B57" t="str">
        <f>INDEX(A$2:A$20,MATCH(C57,W$2:W$20,0))</f>
        <v>Traditional Dancer (IRE)</v>
      </c>
      <c r="C57">
        <f>LARGE(W$2:W$20, D57)</f>
        <v>22.116399999999999</v>
      </c>
      <c r="D57">
        <v>1</v>
      </c>
      <c r="E57">
        <f>LARGE(W$2:W$20, F57)</f>
        <v>21.886399999999998</v>
      </c>
      <c r="F57">
        <v>2</v>
      </c>
      <c r="G57">
        <f t="shared" si="16"/>
        <v>1.0399522526270119E-2</v>
      </c>
      <c r="H57">
        <f t="shared" si="17"/>
        <v>14</v>
      </c>
      <c r="J57">
        <v>6</v>
      </c>
      <c r="K57" t="str">
        <f t="shared" si="0"/>
        <v>Lord Du Mesnil (FR)</v>
      </c>
      <c r="L57" t="str">
        <f t="shared" si="0"/>
        <v>Oakley Hall (IRE)</v>
      </c>
      <c r="M57" t="str">
        <f t="shared" si="0"/>
        <v>Arthurs Gift (IRE)</v>
      </c>
      <c r="N57" t="str">
        <f t="shared" si="1"/>
        <v>Reigning Supreme (IRE)</v>
      </c>
      <c r="O57" t="str">
        <f t="shared" si="2"/>
        <v>Drovers Lane (IRE)</v>
      </c>
      <c r="P57" t="str">
        <f t="shared" si="3"/>
        <v>Arthurs Gift (IRE)</v>
      </c>
      <c r="Q57" t="str">
        <f t="shared" si="4"/>
        <v>Arthurs Gift (IRE)</v>
      </c>
      <c r="R57" t="str">
        <f t="shared" si="5"/>
        <v>Reigning Supreme (IRE)</v>
      </c>
      <c r="S57" t="str">
        <f t="shared" si="6"/>
        <v>Traditional Dancer (IRE)</v>
      </c>
      <c r="V57">
        <f t="shared" si="7"/>
        <v>36</v>
      </c>
      <c r="W57">
        <f t="shared" si="8"/>
        <v>-87</v>
      </c>
      <c r="X57">
        <f t="shared" si="9"/>
        <v>-87</v>
      </c>
      <c r="Y57">
        <f t="shared" si="10"/>
        <v>2</v>
      </c>
      <c r="Z57">
        <f t="shared" si="10"/>
        <v>2</v>
      </c>
      <c r="AA57">
        <f t="shared" si="10"/>
        <v>7</v>
      </c>
      <c r="AB57">
        <f t="shared" si="11"/>
        <v>10</v>
      </c>
      <c r="AC57">
        <f t="shared" si="12"/>
        <v>3</v>
      </c>
      <c r="AD57">
        <f t="shared" si="13"/>
        <v>3</v>
      </c>
      <c r="AE57">
        <f t="shared" si="14"/>
        <v>2</v>
      </c>
      <c r="AF57">
        <f t="shared" si="14"/>
        <v>7</v>
      </c>
    </row>
    <row r="58" spans="1:33" hidden="1" outlineLevel="1">
      <c r="A58" t="s">
        <v>28</v>
      </c>
      <c r="B58" t="str">
        <f>INDEX(A$2:A$20,MATCH(C58,AA$2:AA$20,0))</f>
        <v>Reigning Supreme (IRE)</v>
      </c>
      <c r="C58">
        <f>LARGE(AA$2:AA$20, D58)</f>
        <v>4.8726000000000003</v>
      </c>
      <c r="D58">
        <v>1</v>
      </c>
      <c r="E58">
        <f>LARGE(AA$2:AA$20, F58)</f>
        <v>4.0403000000000002</v>
      </c>
      <c r="F58">
        <v>2</v>
      </c>
      <c r="G58">
        <f t="shared" si="16"/>
        <v>0.17081229733612444</v>
      </c>
      <c r="H58">
        <f t="shared" si="17"/>
        <v>8</v>
      </c>
      <c r="J58">
        <v>7</v>
      </c>
      <c r="K58" t="str">
        <f t="shared" si="0"/>
        <v>Oakley Hall (IRE)</v>
      </c>
      <c r="L58" t="str">
        <f t="shared" si="0"/>
        <v>Molly The Dolly (IRE)</v>
      </c>
      <c r="M58" t="str">
        <f t="shared" si="0"/>
        <v>Reigning Supreme (IRE)</v>
      </c>
      <c r="N58" t="str">
        <f t="shared" si="1"/>
        <v>Molly The Dolly (IRE)</v>
      </c>
      <c r="O58" t="str">
        <f t="shared" si="2"/>
        <v>Molly The Dolly (IRE)</v>
      </c>
      <c r="P58" t="str">
        <f t="shared" si="3"/>
        <v>Lord Du Mesnil (FR)</v>
      </c>
      <c r="Q58" t="str">
        <f t="shared" si="4"/>
        <v>Lord Du Mesnil (FR)</v>
      </c>
      <c r="R58" t="str">
        <f t="shared" si="5"/>
        <v>Oakley Hall (IRE)</v>
      </c>
      <c r="S58" t="str">
        <f t="shared" si="6"/>
        <v>Arthurs Gift (IRE)</v>
      </c>
      <c r="V58">
        <f t="shared" si="7"/>
        <v>39</v>
      </c>
      <c r="W58">
        <f t="shared" si="8"/>
        <v>-93</v>
      </c>
      <c r="X58">
        <f t="shared" si="9"/>
        <v>-93</v>
      </c>
      <c r="Y58">
        <f t="shared" si="10"/>
        <v>1</v>
      </c>
      <c r="Z58">
        <f t="shared" si="10"/>
        <v>7</v>
      </c>
      <c r="AA58">
        <f t="shared" si="10"/>
        <v>5</v>
      </c>
      <c r="AB58">
        <f t="shared" si="11"/>
        <v>6</v>
      </c>
      <c r="AC58">
        <f t="shared" si="12"/>
        <v>5</v>
      </c>
      <c r="AD58">
        <f t="shared" si="13"/>
        <v>8</v>
      </c>
      <c r="AE58">
        <f t="shared" si="14"/>
        <v>4</v>
      </c>
      <c r="AF58">
        <f t="shared" si="14"/>
        <v>3</v>
      </c>
    </row>
    <row r="59" spans="1:33" hidden="1" outlineLevel="1">
      <c r="A59" t="s">
        <v>30</v>
      </c>
      <c r="B59" t="str">
        <f>INDEX(A$2:A$20,MATCH(C59,AC$2:AC$20,0))</f>
        <v>Drovers Lane (IRE)</v>
      </c>
      <c r="C59">
        <f>LARGE(AC$2:AC$20, D59)</f>
        <v>1.9412</v>
      </c>
      <c r="D59">
        <v>1</v>
      </c>
      <c r="E59">
        <f>LARGE(AC$2:AC$20, F59)</f>
        <v>1.8634999999999999</v>
      </c>
      <c r="F59">
        <v>2</v>
      </c>
      <c r="G59">
        <f t="shared" si="16"/>
        <v>4.0026787554090303E-2</v>
      </c>
      <c r="H59">
        <f t="shared" si="17"/>
        <v>5.5</v>
      </c>
      <c r="J59">
        <v>8</v>
      </c>
      <c r="K59" t="str">
        <f t="shared" si="0"/>
        <v>Molly The Dolly (IRE)</v>
      </c>
      <c r="L59" t="str">
        <f t="shared" si="0"/>
        <v>Polydora (IRE)</v>
      </c>
      <c r="M59" t="str">
        <f t="shared" si="0"/>
        <v>Molly The Dolly (IRE)</v>
      </c>
      <c r="N59" t="str">
        <f t="shared" si="1"/>
        <v>Drovers Lane (IRE)</v>
      </c>
      <c r="O59" t="str">
        <f t="shared" si="2"/>
        <v>Traditional Dancer (IRE)</v>
      </c>
      <c r="P59" t="str">
        <f t="shared" si="3"/>
        <v>Traditional Dancer (IRE)</v>
      </c>
      <c r="Q59" t="str">
        <f t="shared" si="4"/>
        <v>Traditional Dancer (IRE)</v>
      </c>
      <c r="R59" t="str">
        <f t="shared" si="5"/>
        <v>Arthurs Gift (IRE)</v>
      </c>
      <c r="S59" t="str">
        <f t="shared" si="6"/>
        <v>Oakley Hall (IRE)</v>
      </c>
      <c r="V59">
        <f t="shared" si="7"/>
        <v>33</v>
      </c>
      <c r="W59">
        <f t="shared" si="8"/>
        <v>-92</v>
      </c>
      <c r="X59">
        <f t="shared" si="9"/>
        <v>-92</v>
      </c>
      <c r="Y59">
        <f t="shared" si="10"/>
        <v>4</v>
      </c>
      <c r="Z59">
        <f t="shared" si="10"/>
        <v>5</v>
      </c>
      <c r="AA59">
        <f t="shared" si="10"/>
        <v>2</v>
      </c>
      <c r="AB59">
        <f t="shared" si="11"/>
        <v>8</v>
      </c>
      <c r="AC59">
        <f t="shared" si="12"/>
        <v>1</v>
      </c>
      <c r="AD59">
        <f t="shared" si="13"/>
        <v>2</v>
      </c>
      <c r="AE59">
        <f t="shared" si="14"/>
        <v>7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Drovers Lane (IRE)</v>
      </c>
      <c r="C60">
        <f>LARGE(Y$2:Y$20, D60)</f>
        <v>4.7171000000000003</v>
      </c>
      <c r="D60">
        <v>1</v>
      </c>
      <c r="E60">
        <f>LARGE(Y$2:Y$20, F60)</f>
        <v>4.1536999999999997</v>
      </c>
      <c r="F60">
        <v>2</v>
      </c>
      <c r="G60">
        <f t="shared" si="16"/>
        <v>0.11943779016768789</v>
      </c>
      <c r="H60">
        <f t="shared" si="17"/>
        <v>5.5</v>
      </c>
      <c r="J60">
        <v>9</v>
      </c>
      <c r="K60" t="str">
        <f t="shared" si="0"/>
        <v>Traditional Dancer (IRE)</v>
      </c>
      <c r="L60" t="str">
        <f t="shared" si="0"/>
        <v>Traditional Dancer (IRE)</v>
      </c>
      <c r="M60" t="str">
        <f t="shared" si="0"/>
        <v>Oakley Hall (IRE)</v>
      </c>
      <c r="N60" t="str">
        <f t="shared" si="1"/>
        <v>Wolfcatcher (IRE)</v>
      </c>
      <c r="O60" t="str">
        <f t="shared" si="2"/>
        <v>Oakley Hall (IRE)</v>
      </c>
      <c r="P60" t="str">
        <f t="shared" si="3"/>
        <v>Wandrin Star (IRE)</v>
      </c>
      <c r="Q60" t="str">
        <f t="shared" si="4"/>
        <v>Wandrin Star (IRE)</v>
      </c>
      <c r="R60" t="str">
        <f t="shared" si="5"/>
        <v>Molly The Dolly (IRE)</v>
      </c>
      <c r="S60" t="str">
        <f t="shared" si="6"/>
        <v>Lord Du Mesnil (FR)</v>
      </c>
      <c r="V60">
        <f t="shared" si="7"/>
        <v>20</v>
      </c>
      <c r="W60">
        <f t="shared" si="8"/>
        <v>-102</v>
      </c>
      <c r="X60">
        <f t="shared" si="9"/>
        <v>-102</v>
      </c>
      <c r="Y60">
        <f t="shared" si="10"/>
        <v>5</v>
      </c>
      <c r="Z60">
        <f t="shared" si="10"/>
        <v>1</v>
      </c>
      <c r="AA60">
        <f t="shared" si="10"/>
        <v>1</v>
      </c>
      <c r="AB60">
        <f t="shared" si="11"/>
        <v>2</v>
      </c>
      <c r="AC60">
        <f t="shared" si="12"/>
        <v>4</v>
      </c>
      <c r="AD60">
        <f t="shared" si="13"/>
        <v>1</v>
      </c>
      <c r="AE60">
        <f t="shared" si="14"/>
        <v>5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Drovers Lane (IRE)</v>
      </c>
      <c r="C61">
        <f>LARGE(AD$2:AD$20, D61)</f>
        <v>67.4666</v>
      </c>
      <c r="D61">
        <v>1</v>
      </c>
      <c r="E61">
        <f>LARGE(AD$2:AD$20, F61)</f>
        <v>36.9893</v>
      </c>
      <c r="F61">
        <v>2</v>
      </c>
      <c r="G61">
        <f t="shared" si="16"/>
        <v>0.45173908274612917</v>
      </c>
      <c r="H61">
        <f t="shared" si="17"/>
        <v>5.5</v>
      </c>
      <c r="J61">
        <v>10</v>
      </c>
      <c r="K61" t="str">
        <f t="shared" si="0"/>
        <v>Arthurs Gift (IRE)</v>
      </c>
      <c r="L61" t="str">
        <f t="shared" si="0"/>
        <v>Lord Du Mesnil (FR)</v>
      </c>
      <c r="M61" t="str">
        <f t="shared" si="0"/>
        <v>Lord Du Mesnil (FR)</v>
      </c>
      <c r="N61" t="str">
        <f t="shared" si="1"/>
        <v>Wolfcatcher (IRE)</v>
      </c>
      <c r="O61" t="str">
        <f t="shared" si="2"/>
        <v>Lord Du Mesnil (FR)</v>
      </c>
      <c r="P61" t="str">
        <f t="shared" si="3"/>
        <v>Oakley Hall (IRE)</v>
      </c>
      <c r="Q61" t="str">
        <f t="shared" si="4"/>
        <v>Oakley Hall (IRE)</v>
      </c>
      <c r="R61" t="str">
        <f t="shared" si="5"/>
        <v>Lord Du Mesnil (FR)</v>
      </c>
      <c r="S61" t="str">
        <f t="shared" si="6"/>
        <v>Molly The Dolly (IRE)</v>
      </c>
      <c r="V61">
        <f t="shared" si="7"/>
        <v>37</v>
      </c>
      <c r="W61">
        <f t="shared" si="8"/>
        <v>-90</v>
      </c>
      <c r="X61">
        <f>IF(ISNA(W61),"",W61)</f>
        <v>-90</v>
      </c>
      <c r="Y61">
        <f t="shared" si="10"/>
        <v>3</v>
      </c>
      <c r="Z61">
        <f t="shared" si="10"/>
        <v>4</v>
      </c>
      <c r="AA61">
        <f t="shared" si="10"/>
        <v>3</v>
      </c>
      <c r="AB61">
        <f t="shared" si="11"/>
        <v>4</v>
      </c>
      <c r="AC61">
        <f t="shared" si="12"/>
        <v>8</v>
      </c>
      <c r="AD61">
        <f t="shared" si="13"/>
        <v>4</v>
      </c>
      <c r="AE61">
        <f t="shared" si="14"/>
        <v>9</v>
      </c>
      <c r="AF61">
        <f t="shared" si="14"/>
        <v>2</v>
      </c>
    </row>
    <row r="62" spans="1:33" hidden="1" outlineLevel="1">
      <c r="A62" t="s">
        <v>116</v>
      </c>
      <c r="B62" t="str">
        <f>IF(OR(D2="5f ", D2="6f ", D2="7f ", D2="1m "), B57, IF(J2="2yo", B59, B53))</f>
        <v>Drovers Lane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>
        <f t="shared" si="10"/>
        <v>1</v>
      </c>
      <c r="AA62">
        <f t="shared" si="10"/>
        <v>1</v>
      </c>
      <c r="AB62">
        <f t="shared" si="11"/>
        <v>2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Reigning Supreme (IRE)</v>
      </c>
      <c r="C63" t="str">
        <f>IF(G68="Handicap", INDEX(B53:B55,(MATCH(LARGE(D53:D55,3),D53:D55,0))))</f>
        <v>Wolfcatcher (IRE)</v>
      </c>
      <c r="D63" t="str">
        <f>IF(G68="Handicap", INDEX(B53:B55,(MATCH(LARGE(E53:E55,1),E53:E55,0))))</f>
        <v>Drovers Lane (IRE)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>
        <f t="shared" si="10"/>
        <v>1</v>
      </c>
      <c r="AA63">
        <f t="shared" si="10"/>
        <v>1</v>
      </c>
      <c r="AB63">
        <f t="shared" si="11"/>
        <v>2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Drovers Lane (IRE)</v>
      </c>
      <c r="C64">
        <f>INDEX(AF$2:AF$20,MATCH(B64,A$2:A$20,0))</f>
        <v>5.5</v>
      </c>
      <c r="D64">
        <v>1</v>
      </c>
      <c r="E64">
        <f>SUMIF(B53:B61, B64, G53:G61)</f>
        <v>0.87905041705448284</v>
      </c>
      <c r="F64">
        <v>0</v>
      </c>
      <c r="G64" t="str">
        <f>K2</f>
        <v>Molson Coors Chase (Novices Limited Handicap)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>
        <f t="shared" si="10"/>
        <v>1</v>
      </c>
      <c r="AA64">
        <f t="shared" si="10"/>
        <v>1</v>
      </c>
      <c r="AB64">
        <f t="shared" si="11"/>
        <v>2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Wolfcatcher (IRE)</v>
      </c>
      <c r="C65">
        <f>INDEX(AF$2:AF$20,MATCH(B65,A$2:A$20,0))</f>
        <v>14</v>
      </c>
      <c r="D65">
        <v>1</v>
      </c>
      <c r="F65">
        <f>IF(G68="Non Handicap", F64+1, F64)</f>
        <v>0</v>
      </c>
      <c r="G65" t="str">
        <f>D2</f>
        <v xml:space="preserve">3m1f </v>
      </c>
      <c r="H65">
        <f>LARGE(G58:G60, 1)</f>
        <v>0.17081229733612444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>
        <f t="shared" si="10"/>
        <v>1</v>
      </c>
      <c r="AA65">
        <f t="shared" si="10"/>
        <v>1</v>
      </c>
      <c r="AB65">
        <f t="shared" si="11"/>
        <v>2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Drovers Lane (IRE)</v>
      </c>
      <c r="C66">
        <f>INDEX(AF$2:AF$20,MATCH(B66,A$2:A$20,0))</f>
        <v>5.5</v>
      </c>
      <c r="D66">
        <v>1</v>
      </c>
      <c r="F66">
        <f>IF(B65=B66, F65+1, F65)</f>
        <v>0</v>
      </c>
      <c r="G66">
        <f>F2</f>
        <v>9747</v>
      </c>
      <c r="H66">
        <f ca="1">LARGE(F53:F55, 1)</f>
        <v>0.87905041705448284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>
        <f t="shared" si="10"/>
        <v>1</v>
      </c>
      <c r="AA66">
        <f t="shared" si="10"/>
        <v>1</v>
      </c>
      <c r="AB66">
        <f t="shared" si="11"/>
        <v>2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Drovers Lane (IRE)</v>
      </c>
      <c r="F67">
        <f>IF(H63&lt;11, F66+1, F66)</f>
        <v>1</v>
      </c>
      <c r="G67" t="str">
        <f>G2</f>
        <v>Good</v>
      </c>
      <c r="H67" t="str">
        <f ca="1">INDEX(B53:B55,MATCH(H66,F53:F55,0))</f>
        <v>Drovers Lane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>
        <f t="shared" si="10"/>
        <v>1</v>
      </c>
      <c r="AA67">
        <f t="shared" si="10"/>
        <v>1</v>
      </c>
      <c r="AB67">
        <f t="shared" si="11"/>
        <v>2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Drovers Lane (IRE)</v>
      </c>
      <c r="B68" t="str">
        <f ca="1">IF(ISNA(A68), B56, A68)</f>
        <v>Drovers Lane (IRE)</v>
      </c>
      <c r="C68">
        <f ca="1">INDEX(AF$2:AF$20,MATCH(B68,A$2:A$20,0))</f>
        <v>5.5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>
        <f t="shared" si="10"/>
        <v>1</v>
      </c>
      <c r="AA68">
        <f t="shared" si="10"/>
        <v>1</v>
      </c>
      <c r="AB68">
        <f t="shared" si="11"/>
        <v>2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Drovers Lane (IRE)</v>
      </c>
      <c r="C69">
        <f ca="1">INDEX(AF$2:AF$20,MATCH(B69,A$2:A$20,0))</f>
        <v>5.5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>
        <f t="shared" si="10"/>
        <v>1</v>
      </c>
      <c r="AA69">
        <f t="shared" si="10"/>
        <v>1</v>
      </c>
      <c r="AB69">
        <f t="shared" si="11"/>
        <v>2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Drovers Lane (IRE)</v>
      </c>
      <c r="C70">
        <f ca="1">INDEX(AF$2:AF$20,MATCH(B70,A$2:A$20,0))</f>
        <v>5.5</v>
      </c>
      <c r="D70">
        <v>1</v>
      </c>
      <c r="E70">
        <f ca="1">SUMIF(B53:B61, B70, G53:G61)</f>
        <v>0.87905041705448284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>
        <f t="shared" si="10"/>
        <v>1</v>
      </c>
      <c r="AA70">
        <f t="shared" si="10"/>
        <v>1</v>
      </c>
      <c r="AB70">
        <f t="shared" si="11"/>
        <v>2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>
        <f t="shared" si="10"/>
        <v>1</v>
      </c>
      <c r="AA71">
        <f t="shared" si="10"/>
        <v>1</v>
      </c>
      <c r="AB71">
        <f t="shared" si="11"/>
        <v>2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Drovers Lane (IRE)</v>
      </c>
      <c r="C72">
        <f>C53</f>
        <v>340.39089999999999</v>
      </c>
      <c r="D72">
        <f>(1/C72)*(C72-C73)</f>
        <v>0.15565163463535595</v>
      </c>
      <c r="E72">
        <f>H53</f>
        <v>5.5</v>
      </c>
      <c r="F72">
        <f>(E72*10)-10</f>
        <v>45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>
        <f t="shared" si="10"/>
        <v>1</v>
      </c>
      <c r="AA72">
        <f t="shared" si="10"/>
        <v>1</v>
      </c>
      <c r="AB72">
        <f t="shared" si="11"/>
        <v>2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Wandrin Star (IRE)</v>
      </c>
      <c r="C73">
        <f t="shared" si="19"/>
        <v>287.4085</v>
      </c>
      <c r="D73">
        <f>(1/C73)*(C73-C74)</f>
        <v>0.14332143969298056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>
        <f t="shared" si="10"/>
        <v>1</v>
      </c>
      <c r="AA73">
        <f t="shared" si="10"/>
        <v>1</v>
      </c>
      <c r="AB73">
        <f t="shared" si="11"/>
        <v>2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Wolfcatcher (IRE)</v>
      </c>
      <c r="C74">
        <f t="shared" si="19"/>
        <v>246.2167</v>
      </c>
      <c r="E74">
        <f t="shared" si="20"/>
        <v>14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>
        <f t="shared" si="10"/>
        <v>1</v>
      </c>
      <c r="AA74">
        <f t="shared" si="10"/>
        <v>1</v>
      </c>
      <c r="AB74">
        <f t="shared" si="11"/>
        <v>2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>
        <f t="shared" si="10"/>
        <v>1</v>
      </c>
      <c r="AA75">
        <f t="shared" si="10"/>
        <v>1</v>
      </c>
      <c r="AB75">
        <f t="shared" si="11"/>
        <v>2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>
        <f t="shared" si="10"/>
        <v>1</v>
      </c>
      <c r="AA76">
        <f t="shared" si="10"/>
        <v>1</v>
      </c>
      <c r="AB76">
        <f t="shared" si="11"/>
        <v>2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3.5</v>
      </c>
      <c r="C77">
        <f>SMALL(AF2:AF50, 1)</f>
        <v>3.5</v>
      </c>
      <c r="D77" t="str">
        <f>IF(G77&lt;=3, "YES", "NO")</f>
        <v>NO</v>
      </c>
      <c r="E77">
        <f>IF(C77=0,SMALL(AF2:AF49,2), C77)</f>
        <v>3.5</v>
      </c>
      <c r="F77">
        <f>IF(E77=0, SMALL(AF2:AF49, 3), E77)</f>
        <v>3.5</v>
      </c>
      <c r="G77">
        <f>IF(F77=0, SMALL(AF2:AF49, 4), F77)</f>
        <v>3.5</v>
      </c>
      <c r="H77" t="str">
        <f>INDEX(A2:A50, MATCH(G77, AF2:AF50, 0))</f>
        <v>Molly The Dolly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>
        <f t="shared" si="10"/>
        <v>1</v>
      </c>
      <c r="AA77">
        <f t="shared" si="10"/>
        <v>1</v>
      </c>
      <c r="AB77">
        <f t="shared" si="11"/>
        <v>2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162.97739999999999</v>
      </c>
      <c r="C78">
        <f>(B79-B78)+0.01</f>
        <v>177.42349999999999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>
        <f t="shared" si="10"/>
        <v>1</v>
      </c>
      <c r="AA78">
        <f t="shared" si="10"/>
        <v>1</v>
      </c>
      <c r="AB78">
        <f t="shared" si="11"/>
        <v>2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340.39089999999999</v>
      </c>
      <c r="C79">
        <f>C78/B79</f>
        <v>0.52123455709303623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Molly The Dolly (IRE) is 52.12% behind top-rated Drovers Lane (IRE). </v>
      </c>
      <c r="H79" t="str">
        <f>INDEX(A2:A50, MATCH(B79, AE2:AE50, 0))</f>
        <v>Drovers Lane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>
        <f t="shared" si="10"/>
        <v>1</v>
      </c>
      <c r="AA79">
        <f t="shared" si="10"/>
        <v>1</v>
      </c>
      <c r="AB79">
        <f t="shared" si="11"/>
        <v>2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7.1429</v>
      </c>
      <c r="C80">
        <f>(B81-B80)+0.01</f>
        <v>14.983499999999998</v>
      </c>
      <c r="D80" t="str">
        <f>D2</f>
        <v xml:space="preserve">3m1f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>
        <f t="shared" si="10"/>
        <v>1</v>
      </c>
      <c r="AA80">
        <f t="shared" si="10"/>
        <v>1</v>
      </c>
      <c r="AB80">
        <f t="shared" si="11"/>
        <v>2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22.116399999999999</v>
      </c>
      <c r="C81">
        <f>C80/B81</f>
        <v>0.67748367727116521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Traditional Dancer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Aintree</v>
      </c>
    </row>
    <row r="82" spans="1:19" hidden="1" outlineLevel="1">
      <c r="A82" t="s">
        <v>110</v>
      </c>
      <c r="B82">
        <f>INDEX(M2:M49, MATCH(H77, A2:A49, 0))</f>
        <v>59.185400000000001</v>
      </c>
      <c r="C82">
        <f>(B83-B82)+0.01</f>
        <v>63.824599999999997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123</v>
      </c>
      <c r="C83">
        <f>C82/B83</f>
        <v>0.51889918699186988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Molly The Dolly (IRE) is 51.89% ahead of the lay selection Molly The Dolly (IRE). </v>
      </c>
      <c r="H83" t="str">
        <f>INDEX(A2:A50,MATCH(B83,INDEX(M2:M50,0)))</f>
        <v>Molly The Dolly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1.8634999999999999</v>
      </c>
      <c r="C84">
        <f>(B85-B84)+0.01</f>
        <v>8.7700000000000097E-2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1.9412</v>
      </c>
      <c r="C85">
        <f>C84/B85</f>
        <v>4.5178240263754429E-2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Drovers Lane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4.1334</v>
      </c>
      <c r="C86">
        <f>(B87-B86)+0.01</f>
        <v>63.343199999999996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67.4666</v>
      </c>
      <c r="C87">
        <f>C86/B87</f>
        <v>0.93888235067425951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Drovers Lane (IRE) is 93.89% ahead of Molly The Dolly (IRE). </v>
      </c>
      <c r="H87" t="str">
        <f>INDEX(A2:A50, MATCH(B87, AD2:AD50, 0))</f>
        <v>Drovers Lane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3.6478000000000002</v>
      </c>
      <c r="C88">
        <f>B89-B88</f>
        <v>1.0693000000000001</v>
      </c>
      <c r="H88" t="str">
        <f>INDEX(X2:X50, MATCH(B88, Y2:Y50, 0))</f>
        <v>Skelton, Harry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4.7171000000000003</v>
      </c>
      <c r="C89">
        <f>C88/B89</f>
        <v>0.22668588751563462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Heskin, A P. </v>
      </c>
      <c r="H89" t="str">
        <f>INDEX(X2:X50, MATCH(B89, Y2:Y50, 0))</f>
        <v>Heskin, A P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45.324599999999997</v>
      </c>
      <c r="C90">
        <f>(B91-B90)+0.01</f>
        <v>36.601399999999998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81.915999999999997</v>
      </c>
      <c r="C91">
        <f>(C90+0.01)/(B91+0.01)</f>
        <v>0.44688377316114536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Wolfcatcher (IRE) outperformed Molly The Dolly (IRE) significantly.</v>
      </c>
      <c r="H91" t="str">
        <f>INDEX(A2:A50, MATCH(B91, N2:N50, 0))</f>
        <v>Wolfcatcher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3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0.1905</v>
      </c>
    </row>
    <row r="96" spans="1:19" hidden="1" outlineLevel="1">
      <c r="A96" t="s">
        <v>70</v>
      </c>
      <c r="B96">
        <f>INDEX(Sheet1!H:H, MATCH($A$51, Sheet1!$A:$A,0))</f>
        <v>0.28570000000000001</v>
      </c>
      <c r="C96" t="str">
        <f>IF(AND($B$94&gt;15,B96&gt;0.25),B55)</f>
        <v>Wolfcatcher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Wolfcatcher (IRE)</v>
      </c>
      <c r="G96" t="str">
        <f>INDEX(F96:F101,MATCH(1,E96:E101,0))</f>
        <v>Wolfcatcher (IRE)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9.5200000000000007E-2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4.7600000000000003E-2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5</v>
      </c>
      <c r="E100">
        <f t="shared" si="23"/>
        <v>2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9.5200000000000007E-2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28515625" bestFit="1" customWidth="1"/>
    <col min="2" max="2" width="20.7109375" bestFit="1" customWidth="1"/>
    <col min="3" max="4" width="19.140625" bestFit="1" customWidth="1"/>
    <col min="5" max="5" width="12" bestFit="1" customWidth="1"/>
    <col min="6" max="6" width="13.28515625" bestFit="1" customWidth="1"/>
    <col min="7" max="7" width="89" bestFit="1" customWidth="1"/>
    <col min="8" max="8" width="20.7109375" bestFit="1" customWidth="1"/>
    <col min="9" max="9" width="10.140625" bestFit="1" customWidth="1"/>
    <col min="10" max="10" width="16.28515625" bestFit="1" customWidth="1"/>
    <col min="11" max="11" width="27.85546875" bestFit="1" customWidth="1"/>
    <col min="12" max="19" width="22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22" bestFit="1" customWidth="1"/>
    <col min="25" max="25" width="14.42578125" bestFit="1" customWidth="1"/>
    <col min="26" max="26" width="23.28515625" bestFit="1" customWidth="1"/>
    <col min="27" max="27" width="15" bestFit="1" customWidth="1"/>
    <col min="28" max="28" width="19.42578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9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894</v>
      </c>
      <c r="B2" s="1">
        <v>0.65625</v>
      </c>
      <c r="C2" t="s">
        <v>212</v>
      </c>
      <c r="D2" t="s">
        <v>229</v>
      </c>
      <c r="F2">
        <v>13606</v>
      </c>
      <c r="G2" t="s">
        <v>230</v>
      </c>
      <c r="H2" t="s">
        <v>231</v>
      </c>
      <c r="I2" t="s">
        <v>5</v>
      </c>
      <c r="J2" t="s">
        <v>331</v>
      </c>
      <c r="K2" t="s">
        <v>893</v>
      </c>
      <c r="L2">
        <v>7</v>
      </c>
      <c r="M2">
        <v>110.9</v>
      </c>
      <c r="N2">
        <v>71.0672</v>
      </c>
      <c r="O2">
        <v>28.5307</v>
      </c>
      <c r="P2">
        <v>12.74</v>
      </c>
      <c r="Q2">
        <v>8.1561000000000003</v>
      </c>
      <c r="R2">
        <v>6.9260999999999999</v>
      </c>
      <c r="S2">
        <v>3.3864999999999998</v>
      </c>
      <c r="T2">
        <v>1.214</v>
      </c>
      <c r="U2">
        <v>1.6837</v>
      </c>
      <c r="V2">
        <v>1.4383999999999999</v>
      </c>
      <c r="W2">
        <v>19.5471</v>
      </c>
      <c r="X2" t="s">
        <v>617</v>
      </c>
      <c r="Y2">
        <v>0.58330000000000004</v>
      </c>
      <c r="Z2" t="s">
        <v>804</v>
      </c>
      <c r="AA2">
        <v>1.5998000000000001</v>
      </c>
      <c r="AB2" t="s">
        <v>895</v>
      </c>
      <c r="AC2">
        <v>1.8288</v>
      </c>
      <c r="AD2">
        <v>27.6997</v>
      </c>
      <c r="AE2" s="23">
        <v>297.30130000000003</v>
      </c>
      <c r="AF2">
        <v>3</v>
      </c>
      <c r="AG2">
        <v>112</v>
      </c>
    </row>
    <row r="3" spans="1:33">
      <c r="A3" t="s">
        <v>896</v>
      </c>
      <c r="B3" s="1">
        <v>0.65625</v>
      </c>
      <c r="C3" t="s">
        <v>212</v>
      </c>
      <c r="D3" t="s">
        <v>229</v>
      </c>
      <c r="F3">
        <v>13606</v>
      </c>
      <c r="G3" t="s">
        <v>230</v>
      </c>
      <c r="H3" t="s">
        <v>231</v>
      </c>
      <c r="I3" t="s">
        <v>5</v>
      </c>
      <c r="J3" t="s">
        <v>331</v>
      </c>
      <c r="K3" t="s">
        <v>893</v>
      </c>
      <c r="L3">
        <v>6</v>
      </c>
      <c r="M3">
        <v>87.08</v>
      </c>
      <c r="N3">
        <v>65.286000000000001</v>
      </c>
      <c r="O3">
        <v>39.431800000000003</v>
      </c>
      <c r="P3">
        <v>16.119199999999999</v>
      </c>
      <c r="Q3">
        <v>7.0526</v>
      </c>
      <c r="R3">
        <v>4.2108999999999996</v>
      </c>
      <c r="S3">
        <v>4.2801</v>
      </c>
      <c r="T3">
        <v>2.2738</v>
      </c>
      <c r="U3">
        <v>1.1752</v>
      </c>
      <c r="V3">
        <v>2.1623999999999999</v>
      </c>
      <c r="W3">
        <v>20.612100000000002</v>
      </c>
      <c r="X3" t="s">
        <v>265</v>
      </c>
      <c r="Y3">
        <v>1.0385</v>
      </c>
      <c r="Z3" t="s">
        <v>897</v>
      </c>
      <c r="AA3">
        <v>0.56669999999999998</v>
      </c>
      <c r="AB3" t="s">
        <v>326</v>
      </c>
      <c r="AC3">
        <v>1.7451000000000001</v>
      </c>
      <c r="AD3">
        <v>33.598100000000002</v>
      </c>
      <c r="AE3">
        <v>286.63260000000002</v>
      </c>
      <c r="AF3">
        <v>7.5</v>
      </c>
      <c r="AG3">
        <v>131</v>
      </c>
    </row>
    <row r="4" spans="1:33">
      <c r="A4" t="s">
        <v>898</v>
      </c>
      <c r="B4" s="1">
        <v>0.65625</v>
      </c>
      <c r="C4" t="s">
        <v>212</v>
      </c>
      <c r="D4" t="s">
        <v>229</v>
      </c>
      <c r="F4">
        <v>13606</v>
      </c>
      <c r="G4" t="s">
        <v>230</v>
      </c>
      <c r="H4" t="s">
        <v>231</v>
      </c>
      <c r="I4" t="s">
        <v>5</v>
      </c>
      <c r="J4" t="s">
        <v>331</v>
      </c>
      <c r="K4" t="s">
        <v>893</v>
      </c>
      <c r="L4">
        <v>10</v>
      </c>
      <c r="M4">
        <v>110.85</v>
      </c>
      <c r="N4">
        <v>70.619</v>
      </c>
      <c r="O4">
        <v>32.517499999999998</v>
      </c>
      <c r="P4">
        <v>9.9786999999999999</v>
      </c>
      <c r="Q4">
        <v>5.1802000000000001</v>
      </c>
      <c r="R4">
        <v>3.1493000000000002</v>
      </c>
      <c r="S4">
        <v>2.6495000000000002</v>
      </c>
      <c r="T4">
        <v>1.4157</v>
      </c>
      <c r="U4">
        <v>1.5105</v>
      </c>
      <c r="V4">
        <v>1.7750999999999999</v>
      </c>
      <c r="W4">
        <v>20.452100000000002</v>
      </c>
      <c r="X4" t="s">
        <v>899</v>
      </c>
      <c r="Y4">
        <v>2.3308</v>
      </c>
      <c r="Z4" t="s">
        <v>425</v>
      </c>
      <c r="AA4">
        <v>0.65239999999999998</v>
      </c>
      <c r="AB4" t="s">
        <v>900</v>
      </c>
      <c r="AC4">
        <v>4.1599999999999998E-2</v>
      </c>
      <c r="AD4">
        <v>19.276199999999999</v>
      </c>
      <c r="AE4">
        <v>282.39870000000002</v>
      </c>
      <c r="AF4">
        <v>2.5</v>
      </c>
      <c r="AG4">
        <v>120</v>
      </c>
    </row>
    <row r="5" spans="1:33">
      <c r="A5" t="s">
        <v>901</v>
      </c>
      <c r="B5" s="1">
        <v>0.65625</v>
      </c>
      <c r="C5" t="s">
        <v>212</v>
      </c>
      <c r="D5" t="s">
        <v>229</v>
      </c>
      <c r="F5">
        <v>13606</v>
      </c>
      <c r="G5" t="s">
        <v>230</v>
      </c>
      <c r="H5" t="s">
        <v>231</v>
      </c>
      <c r="I5" t="s">
        <v>5</v>
      </c>
      <c r="J5" t="s">
        <v>331</v>
      </c>
      <c r="K5" t="s">
        <v>893</v>
      </c>
      <c r="L5">
        <v>10</v>
      </c>
      <c r="M5">
        <v>90.47</v>
      </c>
      <c r="N5">
        <v>60.229100000000003</v>
      </c>
      <c r="O5">
        <v>49.020400000000002</v>
      </c>
      <c r="P5">
        <v>11.1753</v>
      </c>
      <c r="Q5">
        <v>7.8255999999999997</v>
      </c>
      <c r="R5">
        <v>5.9678000000000004</v>
      </c>
      <c r="S5">
        <v>2.5381999999999998</v>
      </c>
      <c r="T5">
        <v>3.8304999999999998</v>
      </c>
      <c r="U5">
        <v>2.6869999999999998</v>
      </c>
      <c r="V5">
        <v>3.1419000000000001</v>
      </c>
      <c r="W5">
        <v>23.4636</v>
      </c>
      <c r="X5" t="s">
        <v>281</v>
      </c>
      <c r="Y5">
        <v>0.63480000000000003</v>
      </c>
      <c r="Z5" t="s">
        <v>849</v>
      </c>
      <c r="AA5">
        <v>1.5906</v>
      </c>
      <c r="AB5" t="s">
        <v>408</v>
      </c>
      <c r="AC5">
        <v>1.0382</v>
      </c>
      <c r="AD5">
        <v>12.7896</v>
      </c>
      <c r="AE5">
        <v>276.40249999999997</v>
      </c>
      <c r="AF5">
        <v>7</v>
      </c>
      <c r="AG5">
        <v>123</v>
      </c>
    </row>
    <row r="6" spans="1:33">
      <c r="A6" t="s">
        <v>902</v>
      </c>
      <c r="B6" s="1">
        <v>0.65625</v>
      </c>
      <c r="C6" t="s">
        <v>212</v>
      </c>
      <c r="D6" t="s">
        <v>229</v>
      </c>
      <c r="F6">
        <v>13606</v>
      </c>
      <c r="G6" t="s">
        <v>230</v>
      </c>
      <c r="H6" t="s">
        <v>231</v>
      </c>
      <c r="I6" t="s">
        <v>5</v>
      </c>
      <c r="J6" t="s">
        <v>331</v>
      </c>
      <c r="K6" t="s">
        <v>893</v>
      </c>
      <c r="L6">
        <v>8</v>
      </c>
      <c r="M6">
        <v>62.715000000000003</v>
      </c>
      <c r="N6">
        <v>60.489699999999999</v>
      </c>
      <c r="O6">
        <v>49.489199999999997</v>
      </c>
      <c r="P6">
        <v>9.4267000000000003</v>
      </c>
      <c r="Q6">
        <v>6.1650999999999998</v>
      </c>
      <c r="R6">
        <v>5.3268000000000004</v>
      </c>
      <c r="S6">
        <v>5.4120999999999997</v>
      </c>
      <c r="T6">
        <v>1.9976</v>
      </c>
      <c r="U6">
        <v>1.032</v>
      </c>
      <c r="V6">
        <v>2.4653999999999998</v>
      </c>
      <c r="W6">
        <v>14.8607</v>
      </c>
      <c r="X6" t="s">
        <v>241</v>
      </c>
      <c r="Y6">
        <v>0.77480000000000004</v>
      </c>
      <c r="Z6" t="s">
        <v>542</v>
      </c>
      <c r="AA6">
        <v>0.54590000000000005</v>
      </c>
      <c r="AB6" t="s">
        <v>267</v>
      </c>
      <c r="AC6">
        <v>1.9375</v>
      </c>
      <c r="AD6">
        <v>20.848600000000001</v>
      </c>
      <c r="AE6">
        <v>243.4872</v>
      </c>
      <c r="AF6">
        <v>10</v>
      </c>
      <c r="AG6">
        <v>117</v>
      </c>
    </row>
    <row r="7" spans="1:33">
      <c r="A7" t="s">
        <v>903</v>
      </c>
      <c r="B7" s="1">
        <v>0.65625</v>
      </c>
      <c r="C7" t="s">
        <v>212</v>
      </c>
      <c r="D7" t="s">
        <v>229</v>
      </c>
      <c r="F7">
        <v>13606</v>
      </c>
      <c r="G7" t="s">
        <v>230</v>
      </c>
      <c r="H7" t="s">
        <v>231</v>
      </c>
      <c r="I7" t="s">
        <v>5</v>
      </c>
      <c r="J7" t="s">
        <v>331</v>
      </c>
      <c r="K7" t="s">
        <v>893</v>
      </c>
      <c r="L7">
        <v>9</v>
      </c>
      <c r="M7">
        <v>80.043800000000005</v>
      </c>
      <c r="N7">
        <v>52.036200000000001</v>
      </c>
      <c r="O7">
        <v>27.420300000000001</v>
      </c>
      <c r="P7">
        <v>15.0085</v>
      </c>
      <c r="Q7">
        <v>10.2166</v>
      </c>
      <c r="R7">
        <v>5.8587999999999996</v>
      </c>
      <c r="S7">
        <v>3.8559999999999999</v>
      </c>
      <c r="T7">
        <v>2.3026</v>
      </c>
      <c r="U7">
        <v>1.2628999999999999</v>
      </c>
      <c r="V7">
        <v>1.1188</v>
      </c>
      <c r="W7">
        <v>17.8279</v>
      </c>
      <c r="X7" t="s">
        <v>904</v>
      </c>
      <c r="Y7">
        <v>0.73580000000000001</v>
      </c>
      <c r="Z7" t="s">
        <v>514</v>
      </c>
      <c r="AA7">
        <v>2.6400999999999999</v>
      </c>
      <c r="AB7" t="s">
        <v>475</v>
      </c>
      <c r="AC7">
        <v>2.5152000000000001</v>
      </c>
      <c r="AD7">
        <v>19.5274</v>
      </c>
      <c r="AE7">
        <v>242.3707</v>
      </c>
      <c r="AF7">
        <v>14</v>
      </c>
      <c r="AG7">
        <v>126</v>
      </c>
    </row>
    <row r="8" spans="1:33">
      <c r="A8" t="s">
        <v>905</v>
      </c>
      <c r="B8" s="1">
        <v>0.65625</v>
      </c>
      <c r="C8" t="s">
        <v>212</v>
      </c>
      <c r="D8" t="s">
        <v>229</v>
      </c>
      <c r="F8">
        <v>13606</v>
      </c>
      <c r="G8" t="s">
        <v>230</v>
      </c>
      <c r="H8" t="s">
        <v>231</v>
      </c>
      <c r="I8" t="s">
        <v>5</v>
      </c>
      <c r="J8" t="s">
        <v>331</v>
      </c>
      <c r="K8" t="s">
        <v>893</v>
      </c>
      <c r="L8">
        <v>8</v>
      </c>
      <c r="M8">
        <v>66.033299999999997</v>
      </c>
      <c r="N8">
        <v>44.145299999999999</v>
      </c>
      <c r="O8">
        <v>28.222200000000001</v>
      </c>
      <c r="P8">
        <v>13.437799999999999</v>
      </c>
      <c r="Q8">
        <v>6.5944000000000003</v>
      </c>
      <c r="R8">
        <v>5.6510999999999996</v>
      </c>
      <c r="S8">
        <v>3.2965</v>
      </c>
      <c r="T8">
        <v>1.2055</v>
      </c>
      <c r="U8">
        <v>1.266</v>
      </c>
      <c r="V8">
        <v>0.8911</v>
      </c>
      <c r="W8">
        <v>21.6007</v>
      </c>
      <c r="X8" t="s">
        <v>588</v>
      </c>
      <c r="Y8">
        <v>1.2263999999999999</v>
      </c>
      <c r="Z8" t="s">
        <v>589</v>
      </c>
      <c r="AA8">
        <v>0.87680000000000002</v>
      </c>
      <c r="AB8" t="s">
        <v>906</v>
      </c>
      <c r="AC8">
        <v>3.6665000000000001</v>
      </c>
      <c r="AD8">
        <v>20.035399999999999</v>
      </c>
      <c r="AE8">
        <v>218.1489</v>
      </c>
      <c r="AF8">
        <v>12</v>
      </c>
      <c r="AG8">
        <v>118</v>
      </c>
    </row>
    <row r="9" spans="1:33">
      <c r="A9" t="s">
        <v>907</v>
      </c>
      <c r="B9" s="1">
        <v>0.65625</v>
      </c>
      <c r="C9" t="s">
        <v>212</v>
      </c>
      <c r="D9" t="s">
        <v>229</v>
      </c>
      <c r="F9">
        <v>13606</v>
      </c>
      <c r="G9" t="s">
        <v>230</v>
      </c>
      <c r="H9" t="s">
        <v>231</v>
      </c>
      <c r="I9" t="s">
        <v>5</v>
      </c>
      <c r="J9" t="s">
        <v>331</v>
      </c>
      <c r="K9" t="s">
        <v>893</v>
      </c>
      <c r="L9">
        <v>8</v>
      </c>
      <c r="M9">
        <v>65.248999999999995</v>
      </c>
      <c r="N9">
        <v>59.045099999999998</v>
      </c>
      <c r="O9">
        <v>20.146599999999999</v>
      </c>
      <c r="P9">
        <v>6.7304000000000004</v>
      </c>
      <c r="Q9">
        <v>3.2557999999999998</v>
      </c>
      <c r="R9">
        <v>3.6404999999999998</v>
      </c>
      <c r="S9">
        <v>2.0663</v>
      </c>
      <c r="T9">
        <v>2.8123</v>
      </c>
      <c r="U9">
        <v>1.6906000000000001</v>
      </c>
      <c r="V9">
        <v>1.5205</v>
      </c>
      <c r="W9">
        <v>17.8871</v>
      </c>
      <c r="X9" t="s">
        <v>363</v>
      </c>
      <c r="Y9">
        <v>1.8931</v>
      </c>
      <c r="Z9" t="s">
        <v>908</v>
      </c>
      <c r="AA9">
        <v>1.7885</v>
      </c>
      <c r="AB9" t="s">
        <v>475</v>
      </c>
      <c r="AC9">
        <v>2.7690000000000001</v>
      </c>
      <c r="AD9">
        <v>23.528500000000001</v>
      </c>
      <c r="AE9">
        <v>214.02350000000001</v>
      </c>
      <c r="AF9">
        <v>12</v>
      </c>
      <c r="AG9">
        <v>111</v>
      </c>
    </row>
    <row r="10" spans="1:33">
      <c r="A10" t="s">
        <v>909</v>
      </c>
      <c r="B10" s="1">
        <v>0.65625</v>
      </c>
      <c r="C10" t="s">
        <v>212</v>
      </c>
      <c r="D10" t="s">
        <v>229</v>
      </c>
      <c r="F10">
        <v>13606</v>
      </c>
      <c r="G10" t="s">
        <v>230</v>
      </c>
      <c r="H10" t="s">
        <v>231</v>
      </c>
      <c r="I10" t="s">
        <v>5</v>
      </c>
      <c r="J10" t="s">
        <v>331</v>
      </c>
      <c r="K10" t="s">
        <v>893</v>
      </c>
      <c r="L10">
        <v>5</v>
      </c>
      <c r="M10">
        <v>50.7744</v>
      </c>
      <c r="N10">
        <v>51.781199999999998</v>
      </c>
      <c r="O10">
        <v>15.230499999999999</v>
      </c>
      <c r="P10">
        <v>6.8947000000000003</v>
      </c>
      <c r="Q10">
        <v>3.6072000000000002</v>
      </c>
      <c r="R10">
        <v>2.1953999999999998</v>
      </c>
      <c r="S10">
        <v>2.6320999999999999</v>
      </c>
      <c r="T10">
        <v>1.863</v>
      </c>
      <c r="U10">
        <v>0.92269999999999996</v>
      </c>
      <c r="V10">
        <v>1.0347999999999999</v>
      </c>
      <c r="W10">
        <v>16.651399999999999</v>
      </c>
      <c r="X10" t="s">
        <v>496</v>
      </c>
      <c r="Y10">
        <v>2.2073</v>
      </c>
      <c r="Z10" t="s">
        <v>423</v>
      </c>
      <c r="AA10">
        <v>1.0291999999999999</v>
      </c>
      <c r="AB10" t="s">
        <v>247</v>
      </c>
      <c r="AC10">
        <v>1.7928999999999999</v>
      </c>
      <c r="AD10">
        <v>31.765599999999999</v>
      </c>
      <c r="AE10">
        <v>190.38220000000001</v>
      </c>
      <c r="AF10">
        <v>8</v>
      </c>
      <c r="AG10">
        <v>111</v>
      </c>
    </row>
    <row r="11" spans="1:33">
      <c r="A11" t="s">
        <v>910</v>
      </c>
      <c r="B11" s="1">
        <v>0.65625</v>
      </c>
      <c r="C11" t="s">
        <v>212</v>
      </c>
      <c r="D11" t="s">
        <v>229</v>
      </c>
      <c r="F11">
        <v>13606</v>
      </c>
      <c r="G11" t="s">
        <v>230</v>
      </c>
      <c r="H11" t="s">
        <v>231</v>
      </c>
      <c r="I11" t="s">
        <v>5</v>
      </c>
      <c r="J11" t="s">
        <v>331</v>
      </c>
      <c r="K11" t="s">
        <v>893</v>
      </c>
      <c r="L11">
        <v>9</v>
      </c>
      <c r="M11">
        <v>52.108499999999999</v>
      </c>
      <c r="N11">
        <v>47.390599999999999</v>
      </c>
      <c r="O11">
        <v>22.170200000000001</v>
      </c>
      <c r="P11">
        <v>14.157400000000001</v>
      </c>
      <c r="Q11">
        <v>4.3785999999999996</v>
      </c>
      <c r="R11">
        <v>5.6250999999999998</v>
      </c>
      <c r="S11">
        <v>5.3929999999999998</v>
      </c>
      <c r="T11">
        <v>3.5419</v>
      </c>
      <c r="U11">
        <v>1.3798999999999999</v>
      </c>
      <c r="V11">
        <v>1.0878000000000001</v>
      </c>
      <c r="W11">
        <v>12.9429</v>
      </c>
      <c r="X11" t="s">
        <v>273</v>
      </c>
      <c r="Y11">
        <v>0.96399999999999997</v>
      </c>
      <c r="Z11" t="s">
        <v>911</v>
      </c>
      <c r="AA11">
        <v>0.63890000000000002</v>
      </c>
      <c r="AB11" t="s">
        <v>567</v>
      </c>
      <c r="AC11">
        <v>1.1346000000000001</v>
      </c>
      <c r="AD11">
        <v>16.484300000000001</v>
      </c>
      <c r="AE11">
        <v>189.39760000000001</v>
      </c>
      <c r="AF11">
        <v>25</v>
      </c>
      <c r="AG11">
        <v>116</v>
      </c>
    </row>
    <row r="51" spans="1:33" hidden="1" outlineLevel="1">
      <c r="A51" t="str">
        <f>C2</f>
        <v>Wexford</v>
      </c>
      <c r="B51">
        <f>B2</f>
        <v>0.65625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Neddyvaughan (IRE)</v>
      </c>
      <c r="L52" t="str">
        <f t="shared" si="0"/>
        <v>Neddyvaughan (IRE)</v>
      </c>
      <c r="M52" t="str">
        <f t="shared" si="0"/>
        <v>Presenting Mahler (IRE)</v>
      </c>
      <c r="N52" t="str">
        <f t="shared" ref="N52:N91" si="1">INDEX($A$2:$A$20,(MATCH(LARGE(W$2:W$20,$J52),W$2:W$20,0)))</f>
        <v>Shanpallas (IRE)</v>
      </c>
      <c r="O52" t="str">
        <f t="shared" ref="O52:O91" si="2">INDEX($A$2:$A$20,(MATCH(LARGE(AA$2:AA$20,$J52),AA$2:AA$20,0)))</f>
        <v>Killiney Court (IRE)</v>
      </c>
      <c r="P52" t="str">
        <f t="shared" ref="P52:P91" si="3">INDEX($A$2:$A$20,(MATCH(LARGE(Y$2:Y$20,$J52),Y$2:Y$20,0)))</f>
        <v>Gentleman Duke (IRE)</v>
      </c>
      <c r="Q52" t="str">
        <f t="shared" ref="Q52:Q91" si="4">INDEX($A$2:$A$20,(MATCH(LARGE(Y$2:Y$20,$J52),Y$2:Y$20,0)))</f>
        <v>Gentleman Duke (IRE)</v>
      </c>
      <c r="R52" t="str">
        <f t="shared" ref="R52:R91" si="5">INDEX($A$2:$A$20,(MATCH(LARGE(AD$2:AD$20,$J52),AD$2:AD$20,0)))</f>
        <v>Ask Nile (IRE)</v>
      </c>
      <c r="S52" t="str">
        <f t="shared" ref="S52:S80" si="6">A2</f>
        <v>Neddyvaughan (IRE)</v>
      </c>
      <c r="V52">
        <f t="shared" ref="V52:V80" si="7">SUM(Y52:AF52)</f>
        <v>55</v>
      </c>
      <c r="W52">
        <f t="shared" ref="W52:W80" si="8">V52-AG2</f>
        <v>-57</v>
      </c>
      <c r="X52">
        <f t="shared" ref="X52:X60" si="9">IF(ISNA(W52),"",W52)</f>
        <v>-57</v>
      </c>
      <c r="Y52">
        <f t="shared" ref="Y52:AA80" si="10">(($H$63+1)-(RANK(M2,M$2:M$30)))</f>
        <v>10</v>
      </c>
      <c r="Z52">
        <f t="shared" si="10"/>
        <v>10</v>
      </c>
      <c r="AA52">
        <f t="shared" si="10"/>
        <v>6</v>
      </c>
      <c r="AB52">
        <f t="shared" ref="AB52:AB80" si="11">(($H$63+1)-(RANK(W2,W$2:W$30)))</f>
        <v>6</v>
      </c>
      <c r="AC52">
        <f t="shared" ref="AC52:AC80" si="12">(($H$63+1)-(RANK(Y2,Y$2:Y$30)))</f>
        <v>1</v>
      </c>
      <c r="AD52">
        <f t="shared" ref="AD52:AD80" si="13">(($H$63+1)-(RANK(AA2,AA$2:AA$30)))</f>
        <v>8</v>
      </c>
      <c r="AE52">
        <f t="shared" ref="AE52:AF80" si="14">(($H$63+1)-(RANK(AC2,AC$2:AC$30)))</f>
        <v>6</v>
      </c>
      <c r="AF52">
        <f t="shared" si="14"/>
        <v>8</v>
      </c>
      <c r="AG52" t="str">
        <f>INDEX(S52:S92, MATCH(LARGE(X52:X92, 1),X52:X92, 0))</f>
        <v>Neddyvaughan (IRE)</v>
      </c>
    </row>
    <row r="53" spans="1:33" hidden="1" outlineLevel="1">
      <c r="A53" t="s">
        <v>43</v>
      </c>
      <c r="B53" t="str">
        <f>A2</f>
        <v>Neddyvaughan (IRE)</v>
      </c>
      <c r="C53">
        <f>AE2</f>
        <v>297.30130000000003</v>
      </c>
      <c r="D53">
        <f>AG2</f>
        <v>112</v>
      </c>
      <c r="E53">
        <f>C53-D53</f>
        <v>185.30130000000003</v>
      </c>
      <c r="F53">
        <f>SUMIF(B53:B61, B53, G53:G61)</f>
        <v>3.6336000755788397E-2</v>
      </c>
      <c r="G53">
        <f>(1/C53)*(C53-C54)</f>
        <v>3.5885144128195871E-2</v>
      </c>
      <c r="H53">
        <f>AF2</f>
        <v>3</v>
      </c>
      <c r="J53">
        <v>2</v>
      </c>
      <c r="K53" t="str">
        <f t="shared" si="0"/>
        <v>Gentleman Duke (IRE)</v>
      </c>
      <c r="L53" t="str">
        <f t="shared" si="0"/>
        <v>Gentleman Duke (IRE)</v>
      </c>
      <c r="M53" t="str">
        <f t="shared" si="0"/>
        <v>Shanpallas (IRE)</v>
      </c>
      <c r="N53" t="str">
        <f t="shared" si="1"/>
        <v>Adimelo (FR)</v>
      </c>
      <c r="O53" t="str">
        <f t="shared" si="2"/>
        <v>Conduct Yourself (IRE)</v>
      </c>
      <c r="P53" t="str">
        <f t="shared" si="3"/>
        <v>Peculiar Genius (IRE)</v>
      </c>
      <c r="Q53" t="str">
        <f t="shared" si="4"/>
        <v>Peculiar Genius (IRE)</v>
      </c>
      <c r="R53" t="str">
        <f t="shared" si="5"/>
        <v>Peculiar Genius (IRE)</v>
      </c>
      <c r="S53" t="str">
        <f t="shared" si="6"/>
        <v>Ask Nile (IRE)</v>
      </c>
      <c r="V53">
        <f t="shared" si="7"/>
        <v>53</v>
      </c>
      <c r="W53">
        <f t="shared" si="8"/>
        <v>-78</v>
      </c>
      <c r="X53">
        <f t="shared" si="9"/>
        <v>-78</v>
      </c>
      <c r="Y53">
        <f t="shared" si="10"/>
        <v>7</v>
      </c>
      <c r="Z53">
        <f t="shared" si="10"/>
        <v>8</v>
      </c>
      <c r="AA53">
        <f t="shared" si="10"/>
        <v>8</v>
      </c>
      <c r="AB53">
        <f t="shared" si="11"/>
        <v>8</v>
      </c>
      <c r="AC53">
        <f t="shared" si="12"/>
        <v>6</v>
      </c>
      <c r="AD53">
        <f t="shared" si="13"/>
        <v>2</v>
      </c>
      <c r="AE53">
        <f t="shared" si="14"/>
        <v>4</v>
      </c>
      <c r="AF53">
        <f t="shared" si="14"/>
        <v>10</v>
      </c>
    </row>
    <row r="54" spans="1:33" hidden="1" outlineLevel="1">
      <c r="A54" t="s">
        <v>44</v>
      </c>
      <c r="B54" t="str">
        <f>A3</f>
        <v>Ask Nile (IRE)</v>
      </c>
      <c r="C54">
        <f>AE3</f>
        <v>286.63260000000002</v>
      </c>
      <c r="D54">
        <f>AG3</f>
        <v>131</v>
      </c>
      <c r="E54">
        <f t="shared" ref="E54:E55" si="15">C54-D54</f>
        <v>155.63260000000002</v>
      </c>
      <c r="F54">
        <f ca="1">SUMIF(B53:B64, B54, G53:G61)</f>
        <v>5.4541774683687559E-2</v>
      </c>
      <c r="H54">
        <f>AF3</f>
        <v>7.5</v>
      </c>
      <c r="J54">
        <v>3</v>
      </c>
      <c r="K54" t="str">
        <f t="shared" si="0"/>
        <v>Shanpallas (IRE)</v>
      </c>
      <c r="L54" t="str">
        <f t="shared" si="0"/>
        <v>Ask Nile (IRE)</v>
      </c>
      <c r="M54" t="str">
        <f t="shared" si="0"/>
        <v>Ask Nile (IRE)</v>
      </c>
      <c r="N54" t="str">
        <f t="shared" si="1"/>
        <v>Ask Nile (IRE)</v>
      </c>
      <c r="O54" t="str">
        <f t="shared" si="2"/>
        <v>Neddyvaughan (IRE)</v>
      </c>
      <c r="P54" t="str">
        <f t="shared" si="3"/>
        <v>Conduct Yourself (IRE)</v>
      </c>
      <c r="Q54" t="str">
        <f t="shared" si="4"/>
        <v>Conduct Yourself (IRE)</v>
      </c>
      <c r="R54" t="str">
        <f t="shared" si="5"/>
        <v>Neddyvaughan (IRE)</v>
      </c>
      <c r="S54" t="str">
        <f t="shared" si="6"/>
        <v>Gentleman Duke (IRE)</v>
      </c>
      <c r="V54">
        <f t="shared" si="7"/>
        <v>50</v>
      </c>
      <c r="W54">
        <f t="shared" si="8"/>
        <v>-70</v>
      </c>
      <c r="X54">
        <f t="shared" si="9"/>
        <v>-70</v>
      </c>
      <c r="Y54">
        <f t="shared" si="10"/>
        <v>9</v>
      </c>
      <c r="Z54">
        <f t="shared" si="10"/>
        <v>9</v>
      </c>
      <c r="AA54">
        <f t="shared" si="10"/>
        <v>7</v>
      </c>
      <c r="AB54">
        <f t="shared" si="11"/>
        <v>7</v>
      </c>
      <c r="AC54">
        <f t="shared" si="12"/>
        <v>10</v>
      </c>
      <c r="AD54">
        <f t="shared" si="13"/>
        <v>4</v>
      </c>
      <c r="AE54">
        <f t="shared" si="14"/>
        <v>1</v>
      </c>
      <c r="AF54">
        <f t="shared" si="14"/>
        <v>3</v>
      </c>
    </row>
    <row r="55" spans="1:33" hidden="1" outlineLevel="1">
      <c r="A55" t="s">
        <v>45</v>
      </c>
      <c r="B55" t="str">
        <f>A4</f>
        <v>Gentleman Duke (IRE)</v>
      </c>
      <c r="C55">
        <f>AE4</f>
        <v>282.39870000000002</v>
      </c>
      <c r="D55">
        <f>AG4</f>
        <v>120</v>
      </c>
      <c r="E55">
        <f t="shared" si="15"/>
        <v>162.39870000000002</v>
      </c>
      <c r="F55">
        <f ca="1">SUMIF(B53:B64, B55, G53:G61)</f>
        <v>5.2986099193409963E-2</v>
      </c>
      <c r="H55">
        <f>AF4</f>
        <v>2.5</v>
      </c>
      <c r="J55">
        <v>4</v>
      </c>
      <c r="K55" t="str">
        <f t="shared" si="0"/>
        <v>Ask Nile (IRE)</v>
      </c>
      <c r="L55" t="str">
        <f t="shared" si="0"/>
        <v>Presenting Mahler (IRE)</v>
      </c>
      <c r="M55" t="str">
        <f t="shared" si="0"/>
        <v>Gentleman Duke (IRE)</v>
      </c>
      <c r="N55" t="str">
        <f t="shared" si="1"/>
        <v>Gentleman Duke (IRE)</v>
      </c>
      <c r="O55" t="str">
        <f t="shared" si="2"/>
        <v>Shanpallas (IRE)</v>
      </c>
      <c r="P55" t="str">
        <f t="shared" si="3"/>
        <v>Adimelo (FR)</v>
      </c>
      <c r="Q55" t="str">
        <f t="shared" si="4"/>
        <v>Adimelo (FR)</v>
      </c>
      <c r="R55" t="str">
        <f t="shared" si="5"/>
        <v>Conduct Yourself (IRE)</v>
      </c>
      <c r="S55" t="str">
        <f t="shared" si="6"/>
        <v>Shanpallas (IRE)</v>
      </c>
      <c r="V55">
        <f t="shared" si="7"/>
        <v>45</v>
      </c>
      <c r="W55">
        <f t="shared" si="8"/>
        <v>-78</v>
      </c>
      <c r="X55">
        <f t="shared" si="9"/>
        <v>-78</v>
      </c>
      <c r="Y55">
        <f t="shared" si="10"/>
        <v>8</v>
      </c>
      <c r="Z55">
        <f t="shared" si="10"/>
        <v>6</v>
      </c>
      <c r="AA55">
        <f t="shared" si="10"/>
        <v>9</v>
      </c>
      <c r="AB55">
        <f t="shared" si="11"/>
        <v>10</v>
      </c>
      <c r="AC55">
        <f t="shared" si="12"/>
        <v>2</v>
      </c>
      <c r="AD55">
        <f t="shared" si="13"/>
        <v>7</v>
      </c>
      <c r="AE55">
        <f t="shared" si="14"/>
        <v>2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Neddyvaughan (IRE)</v>
      </c>
      <c r="C56">
        <f>LARGE(M$2:M$20, D56)</f>
        <v>110.9</v>
      </c>
      <c r="D56">
        <v>1</v>
      </c>
      <c r="E56">
        <f>LARGE(M$2:M$20, F56)</f>
        <v>110.85</v>
      </c>
      <c r="F56">
        <v>2</v>
      </c>
      <c r="G56">
        <f t="shared" ref="G56:G61" si="16">IF(C56&gt;0, (1/C56)*(C56-E56), 0.1)</f>
        <v>4.508566275925281E-4</v>
      </c>
      <c r="H56">
        <f t="shared" ref="H56:H61" si="17">INDEX(AF$2:AF$20,MATCH(B56,A$2:A$20,0))</f>
        <v>3</v>
      </c>
      <c r="J56">
        <v>5</v>
      </c>
      <c r="K56" t="str">
        <f t="shared" si="0"/>
        <v>Killiney Court (IRE)</v>
      </c>
      <c r="L56" t="str">
        <f t="shared" si="0"/>
        <v>Shanpallas (IRE)</v>
      </c>
      <c r="M56" t="str">
        <f t="shared" si="0"/>
        <v>Neddyvaughan (IRE)</v>
      </c>
      <c r="N56" t="str">
        <f t="shared" si="1"/>
        <v>Neddyvaughan (IRE)</v>
      </c>
      <c r="O56" t="str">
        <f t="shared" si="2"/>
        <v>Peculiar Genius (IRE)</v>
      </c>
      <c r="P56" t="str">
        <f t="shared" si="3"/>
        <v>Ask Nile (IRE)</v>
      </c>
      <c r="Q56" t="str">
        <f t="shared" si="4"/>
        <v>Ask Nile (IRE)</v>
      </c>
      <c r="R56" t="str">
        <f t="shared" si="5"/>
        <v>Presenting Mahler (IRE)</v>
      </c>
      <c r="S56" t="str">
        <f t="shared" si="6"/>
        <v>Presenting Mahler (IRE)</v>
      </c>
      <c r="V56">
        <f t="shared" si="7"/>
        <v>40</v>
      </c>
      <c r="W56">
        <f t="shared" si="8"/>
        <v>-77</v>
      </c>
      <c r="X56">
        <f t="shared" si="9"/>
        <v>-77</v>
      </c>
      <c r="Y56">
        <f t="shared" si="10"/>
        <v>3</v>
      </c>
      <c r="Z56">
        <f t="shared" si="10"/>
        <v>7</v>
      </c>
      <c r="AA56">
        <f t="shared" si="10"/>
        <v>10</v>
      </c>
      <c r="AB56">
        <f t="shared" si="11"/>
        <v>2</v>
      </c>
      <c r="AC56">
        <f t="shared" si="12"/>
        <v>4</v>
      </c>
      <c r="AD56">
        <f t="shared" si="13"/>
        <v>1</v>
      </c>
      <c r="AE56">
        <f t="shared" si="14"/>
        <v>7</v>
      </c>
      <c r="AF56">
        <f t="shared" si="14"/>
        <v>6</v>
      </c>
    </row>
    <row r="57" spans="1:33" hidden="1" outlineLevel="1">
      <c r="A57" t="s">
        <v>25</v>
      </c>
      <c r="B57" t="str">
        <f>INDEX(A$2:A$20,MATCH(C57,W$2:W$20,0))</f>
        <v>Shanpallas (IRE)</v>
      </c>
      <c r="C57">
        <f>LARGE(W$2:W$20, D57)</f>
        <v>23.4636</v>
      </c>
      <c r="D57">
        <v>1</v>
      </c>
      <c r="E57">
        <f>LARGE(W$2:W$20, F57)</f>
        <v>21.6007</v>
      </c>
      <c r="F57">
        <v>2</v>
      </c>
      <c r="G57">
        <f t="shared" si="16"/>
        <v>7.9395318706421858E-2</v>
      </c>
      <c r="H57">
        <f t="shared" si="17"/>
        <v>7</v>
      </c>
      <c r="J57">
        <v>6</v>
      </c>
      <c r="K57" t="str">
        <f t="shared" si="0"/>
        <v>Adimelo (FR)</v>
      </c>
      <c r="L57" t="str">
        <f t="shared" si="0"/>
        <v>Conduct Yourself (IRE)</v>
      </c>
      <c r="M57" t="str">
        <f t="shared" si="0"/>
        <v>Adimelo (FR)</v>
      </c>
      <c r="N57" t="str">
        <f t="shared" si="1"/>
        <v>Conduct Yourself (IRE)</v>
      </c>
      <c r="O57" t="str">
        <f t="shared" si="2"/>
        <v>Adimelo (FR)</v>
      </c>
      <c r="P57" t="str">
        <f t="shared" si="3"/>
        <v>Mr Picotee (IRE)</v>
      </c>
      <c r="Q57" t="str">
        <f t="shared" si="4"/>
        <v>Mr Picotee (IRE)</v>
      </c>
      <c r="R57" t="str">
        <f t="shared" si="5"/>
        <v>Adimelo (FR)</v>
      </c>
      <c r="S57" t="str">
        <f t="shared" si="6"/>
        <v>Killiney Court (IRE)</v>
      </c>
      <c r="V57">
        <f t="shared" si="7"/>
        <v>43</v>
      </c>
      <c r="W57">
        <f t="shared" si="8"/>
        <v>-83</v>
      </c>
      <c r="X57">
        <f t="shared" si="9"/>
        <v>-83</v>
      </c>
      <c r="Y57">
        <f t="shared" si="10"/>
        <v>6</v>
      </c>
      <c r="Z57">
        <f t="shared" si="10"/>
        <v>4</v>
      </c>
      <c r="AA57">
        <f t="shared" si="10"/>
        <v>4</v>
      </c>
      <c r="AB57">
        <f t="shared" si="11"/>
        <v>4</v>
      </c>
      <c r="AC57">
        <f t="shared" si="12"/>
        <v>3</v>
      </c>
      <c r="AD57">
        <f t="shared" si="13"/>
        <v>10</v>
      </c>
      <c r="AE57">
        <f t="shared" si="14"/>
        <v>8</v>
      </c>
      <c r="AF57">
        <f t="shared" si="14"/>
        <v>4</v>
      </c>
    </row>
    <row r="58" spans="1:33" hidden="1" outlineLevel="1">
      <c r="A58" t="s">
        <v>28</v>
      </c>
      <c r="B58" t="str">
        <f>INDEX(A$2:A$20,MATCH(C58,AA$2:AA$20,0))</f>
        <v>Killiney Court (IRE)</v>
      </c>
      <c r="C58">
        <f>LARGE(AA$2:AA$20, D58)</f>
        <v>2.6400999999999999</v>
      </c>
      <c r="D58">
        <v>1</v>
      </c>
      <c r="E58">
        <f>LARGE(AA$2:AA$20, F58)</f>
        <v>1.7885</v>
      </c>
      <c r="F58">
        <v>2</v>
      </c>
      <c r="G58">
        <f t="shared" si="16"/>
        <v>0.32256353925987652</v>
      </c>
      <c r="H58">
        <f t="shared" si="17"/>
        <v>14</v>
      </c>
      <c r="J58">
        <v>7</v>
      </c>
      <c r="K58" t="str">
        <f t="shared" si="0"/>
        <v>Conduct Yourself (IRE)</v>
      </c>
      <c r="L58" t="str">
        <f t="shared" si="0"/>
        <v>Killiney Court (IRE)</v>
      </c>
      <c r="M58" t="str">
        <f t="shared" si="0"/>
        <v>Killiney Court (IRE)</v>
      </c>
      <c r="N58" t="str">
        <f t="shared" si="1"/>
        <v>Killiney Court (IRE)</v>
      </c>
      <c r="O58" t="str">
        <f t="shared" si="2"/>
        <v>Gentleman Duke (IRE)</v>
      </c>
      <c r="P58" t="str">
        <f t="shared" si="3"/>
        <v>Presenting Mahler (IRE)</v>
      </c>
      <c r="Q58" t="str">
        <f t="shared" si="4"/>
        <v>Presenting Mahler (IRE)</v>
      </c>
      <c r="R58" t="str">
        <f t="shared" si="5"/>
        <v>Killiney Court (IRE)</v>
      </c>
      <c r="S58" t="str">
        <f t="shared" si="6"/>
        <v>Adimelo (FR)</v>
      </c>
      <c r="V58">
        <f t="shared" si="7"/>
        <v>47</v>
      </c>
      <c r="W58">
        <f t="shared" si="8"/>
        <v>-71</v>
      </c>
      <c r="X58">
        <f t="shared" si="9"/>
        <v>-71</v>
      </c>
      <c r="Y58">
        <f t="shared" si="10"/>
        <v>5</v>
      </c>
      <c r="Z58">
        <f t="shared" si="10"/>
        <v>1</v>
      </c>
      <c r="AA58">
        <f t="shared" si="10"/>
        <v>5</v>
      </c>
      <c r="AB58">
        <f t="shared" si="11"/>
        <v>9</v>
      </c>
      <c r="AC58">
        <f t="shared" si="12"/>
        <v>7</v>
      </c>
      <c r="AD58">
        <f t="shared" si="13"/>
        <v>5</v>
      </c>
      <c r="AE58">
        <f t="shared" si="14"/>
        <v>10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Adimelo (FR)</v>
      </c>
      <c r="C59">
        <f>LARGE(AC$2:AC$20, D59)</f>
        <v>3.6665000000000001</v>
      </c>
      <c r="D59">
        <v>1</v>
      </c>
      <c r="E59">
        <f>LARGE(AC$2:AC$20, F59)</f>
        <v>2.7690000000000001</v>
      </c>
      <c r="F59">
        <v>2</v>
      </c>
      <c r="G59">
        <f t="shared" si="16"/>
        <v>0.24478385381153689</v>
      </c>
      <c r="H59">
        <f t="shared" si="17"/>
        <v>12</v>
      </c>
      <c r="J59">
        <v>8</v>
      </c>
      <c r="K59" t="str">
        <f t="shared" si="0"/>
        <v>Presenting Mahler (IRE)</v>
      </c>
      <c r="L59" t="str">
        <f t="shared" si="0"/>
        <v>Peculiar Genius (IRE)</v>
      </c>
      <c r="M59" t="str">
        <f t="shared" si="0"/>
        <v>Mr Picotee (IRE)</v>
      </c>
      <c r="N59" t="str">
        <f t="shared" si="1"/>
        <v>Peculiar Genius (IRE)</v>
      </c>
      <c r="O59" t="str">
        <f t="shared" si="2"/>
        <v>Mr Picotee (IRE)</v>
      </c>
      <c r="P59" t="str">
        <f t="shared" si="3"/>
        <v>Killiney Court (IRE)</v>
      </c>
      <c r="Q59" t="str">
        <f t="shared" si="4"/>
        <v>Killiney Court (IRE)</v>
      </c>
      <c r="R59" t="str">
        <f t="shared" si="5"/>
        <v>Gentleman Duke (IRE)</v>
      </c>
      <c r="S59" t="str">
        <f t="shared" si="6"/>
        <v>Conduct Yourself (IRE)</v>
      </c>
      <c r="V59">
        <f t="shared" si="7"/>
        <v>49</v>
      </c>
      <c r="W59">
        <f t="shared" si="8"/>
        <v>-62</v>
      </c>
      <c r="X59">
        <f t="shared" si="9"/>
        <v>-62</v>
      </c>
      <c r="Y59">
        <f t="shared" si="10"/>
        <v>4</v>
      </c>
      <c r="Z59">
        <f t="shared" si="10"/>
        <v>5</v>
      </c>
      <c r="AA59">
        <f t="shared" si="10"/>
        <v>2</v>
      </c>
      <c r="AB59">
        <f t="shared" si="11"/>
        <v>5</v>
      </c>
      <c r="AC59">
        <f t="shared" si="12"/>
        <v>8</v>
      </c>
      <c r="AD59">
        <f t="shared" si="13"/>
        <v>9</v>
      </c>
      <c r="AE59">
        <f t="shared" si="14"/>
        <v>9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Gentleman Duke (IRE)</v>
      </c>
      <c r="C60">
        <f>LARGE(Y$2:Y$20, D60)</f>
        <v>2.3308</v>
      </c>
      <c r="D60">
        <v>1</v>
      </c>
      <c r="E60">
        <f>LARGE(Y$2:Y$20, F60)</f>
        <v>2.2073</v>
      </c>
      <c r="F60">
        <v>2</v>
      </c>
      <c r="G60">
        <f t="shared" si="16"/>
        <v>5.2986099193409963E-2</v>
      </c>
      <c r="H60">
        <f t="shared" si="17"/>
        <v>2.5</v>
      </c>
      <c r="J60">
        <v>9</v>
      </c>
      <c r="K60" t="str">
        <f t="shared" si="0"/>
        <v>Mr Picotee (IRE)</v>
      </c>
      <c r="L60" t="str">
        <f t="shared" si="0"/>
        <v>Mr Picotee (IRE)</v>
      </c>
      <c r="M60" t="str">
        <f t="shared" si="0"/>
        <v>Conduct Yourself (IRE)</v>
      </c>
      <c r="N60" t="str">
        <f t="shared" si="1"/>
        <v>Presenting Mahler (IRE)</v>
      </c>
      <c r="O60" t="str">
        <f t="shared" si="2"/>
        <v>Ask Nile (IRE)</v>
      </c>
      <c r="P60" t="str">
        <f t="shared" si="3"/>
        <v>Shanpallas (IRE)</v>
      </c>
      <c r="Q60" t="str">
        <f t="shared" si="4"/>
        <v>Shanpallas (IRE)</v>
      </c>
      <c r="R60" t="str">
        <f t="shared" si="5"/>
        <v>Mr Picotee (IRE)</v>
      </c>
      <c r="S60" t="str">
        <f t="shared" si="6"/>
        <v>Peculiar Genius (IRE)</v>
      </c>
      <c r="V60">
        <f t="shared" si="7"/>
        <v>37</v>
      </c>
      <c r="W60">
        <f t="shared" si="8"/>
        <v>-74</v>
      </c>
      <c r="X60">
        <f t="shared" si="9"/>
        <v>-74</v>
      </c>
      <c r="Y60">
        <f t="shared" si="10"/>
        <v>1</v>
      </c>
      <c r="Z60">
        <f t="shared" si="10"/>
        <v>3</v>
      </c>
      <c r="AA60">
        <f t="shared" si="10"/>
        <v>1</v>
      </c>
      <c r="AB60">
        <f t="shared" si="11"/>
        <v>3</v>
      </c>
      <c r="AC60">
        <f t="shared" si="12"/>
        <v>9</v>
      </c>
      <c r="AD60">
        <f t="shared" si="13"/>
        <v>6</v>
      </c>
      <c r="AE60">
        <f t="shared" si="14"/>
        <v>5</v>
      </c>
      <c r="AF60">
        <f t="shared" si="14"/>
        <v>9</v>
      </c>
    </row>
    <row r="61" spans="1:33" hidden="1" outlineLevel="1">
      <c r="A61" t="s">
        <v>47</v>
      </c>
      <c r="B61" t="str">
        <f>INDEX(A$2:A$20,MATCH(C61,AD$2:AD$20,0))</f>
        <v>Ask Nile (IRE)</v>
      </c>
      <c r="C61">
        <f>LARGE(AD$2:AD$20, D61)</f>
        <v>33.598100000000002</v>
      </c>
      <c r="D61">
        <v>1</v>
      </c>
      <c r="E61">
        <f>LARGE(AD$2:AD$20, F61)</f>
        <v>31.765599999999999</v>
      </c>
      <c r="F61">
        <v>2</v>
      </c>
      <c r="G61">
        <f t="shared" si="16"/>
        <v>5.4541774683687559E-2</v>
      </c>
      <c r="H61">
        <f t="shared" si="17"/>
        <v>7.5</v>
      </c>
      <c r="J61">
        <v>10</v>
      </c>
      <c r="K61" t="str">
        <f t="shared" si="0"/>
        <v>Peculiar Genius (IRE)</v>
      </c>
      <c r="L61" t="str">
        <f t="shared" si="0"/>
        <v>Adimelo (FR)</v>
      </c>
      <c r="M61" t="str">
        <f t="shared" si="0"/>
        <v>Peculiar Genius (IRE)</v>
      </c>
      <c r="N61" t="str">
        <f t="shared" si="1"/>
        <v>Mr Picotee (IRE)</v>
      </c>
      <c r="O61" t="str">
        <f t="shared" si="2"/>
        <v>Presenting Mahler (IRE)</v>
      </c>
      <c r="P61" t="str">
        <f t="shared" si="3"/>
        <v>Neddyvaughan (IRE)</v>
      </c>
      <c r="Q61" t="str">
        <f t="shared" si="4"/>
        <v>Neddyvaughan (IRE)</v>
      </c>
      <c r="R61" t="str">
        <f t="shared" si="5"/>
        <v>Shanpallas (IRE)</v>
      </c>
      <c r="S61" t="str">
        <f t="shared" si="6"/>
        <v>Mr Picotee (IRE)</v>
      </c>
      <c r="V61">
        <f t="shared" si="7"/>
        <v>21</v>
      </c>
      <c r="W61">
        <f t="shared" si="8"/>
        <v>-95</v>
      </c>
      <c r="X61">
        <f>IF(ISNA(W61),"",W61)</f>
        <v>-95</v>
      </c>
      <c r="Y61">
        <f t="shared" si="10"/>
        <v>2</v>
      </c>
      <c r="Z61">
        <f t="shared" si="10"/>
        <v>2</v>
      </c>
      <c r="AA61">
        <f t="shared" si="10"/>
        <v>3</v>
      </c>
      <c r="AB61">
        <f t="shared" si="11"/>
        <v>1</v>
      </c>
      <c r="AC61">
        <f t="shared" si="12"/>
        <v>5</v>
      </c>
      <c r="AD61">
        <f t="shared" si="13"/>
        <v>3</v>
      </c>
      <c r="AE61">
        <f t="shared" si="14"/>
        <v>3</v>
      </c>
      <c r="AF61">
        <f t="shared" si="14"/>
        <v>2</v>
      </c>
    </row>
    <row r="62" spans="1:33" hidden="1" outlineLevel="1">
      <c r="A62" t="s">
        <v>116</v>
      </c>
      <c r="B62" t="str">
        <f>IF(OR(D2="5f ", D2="6f ", D2="7f ", D2="1m "), B57, IF(J2="2yo", B59, B53))</f>
        <v>Neddyvaughan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Killiney Court (IRE)</v>
      </c>
      <c r="C63" t="str">
        <f>IF(G68="Handicap", INDEX(B53:B55,(MATCH(LARGE(D53:D55,3),D53:D55,0))))</f>
        <v>Neddyvaughan (IRE)</v>
      </c>
      <c r="D63" t="str">
        <f>IF(G68="Handicap", INDEX(B53:B55,(MATCH(LARGE(E53:E55,1),E53:E55,0))))</f>
        <v>Neddyvaughan (IRE)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Neddyvaughan (IRE)</v>
      </c>
      <c r="C64">
        <f>INDEX(AF$2:AF$20,MATCH(B64,A$2:A$20,0))</f>
        <v>3</v>
      </c>
      <c r="D64">
        <v>1</v>
      </c>
      <c r="E64">
        <f>SUMIF(B53:B61, B64, G53:G61)</f>
        <v>3.6336000755788397E-2</v>
      </c>
      <c r="F64">
        <v>0</v>
      </c>
      <c r="G64" t="str">
        <f>K2</f>
        <v>Casey Precast Handicap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2m4f </v>
      </c>
      <c r="H65">
        <f>LARGE(G58:G60, 1)</f>
        <v>0.32256353925987652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13606</v>
      </c>
      <c r="H66">
        <f ca="1">LARGE(F53:F55, 1)</f>
        <v>5.4541774683687559E-2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Ask Nile (IRE)</v>
      </c>
      <c r="F67">
        <f>IF(H63&lt;11, F66+1, F66)</f>
        <v>2</v>
      </c>
      <c r="G67" t="str">
        <f>G2</f>
        <v>Good</v>
      </c>
      <c r="H67" t="str">
        <f ca="1">INDEX(B53:B55,MATCH(H66,F53:F55,0))</f>
        <v>Ask Nile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Neddyvaughan (IRE)</v>
      </c>
      <c r="B68" t="str">
        <f ca="1">IF(ISNA(A68), B56, A68)</f>
        <v>Neddyvaughan (IRE)</v>
      </c>
      <c r="C68">
        <f ca="1">INDEX(AF$2:AF$20,MATCH(B68,A$2:A$20,0))</f>
        <v>3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Neddyvaughan (IRE)</v>
      </c>
      <c r="C69">
        <f ca="1">INDEX(AF$2:AF$20,MATCH(B69,A$2:A$20,0))</f>
        <v>3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Neddyvaughan (IRE)</v>
      </c>
      <c r="C70">
        <f ca="1">INDEX(AF$2:AF$20,MATCH(B70,A$2:A$20,0))</f>
        <v>3</v>
      </c>
      <c r="D70">
        <v>1</v>
      </c>
      <c r="E70">
        <f ca="1">SUMIF(B53:B61, B70, G53:G61)</f>
        <v>3.6336000755788397E-2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Neddyvaughan (IRE)</v>
      </c>
      <c r="C72">
        <f>C53</f>
        <v>297.30130000000003</v>
      </c>
      <c r="D72">
        <f>(1/C72)*(C72-C73)</f>
        <v>3.5885144128195871E-2</v>
      </c>
      <c r="E72">
        <f>H53</f>
        <v>3</v>
      </c>
      <c r="F72">
        <f>(E72*10)-10</f>
        <v>20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Ask Nile (IRE)</v>
      </c>
      <c r="C73">
        <f t="shared" si="19"/>
        <v>286.63260000000002</v>
      </c>
      <c r="D73">
        <f>(1/C73)*(C73-C74)</f>
        <v>1.4771173969743865E-2</v>
      </c>
      <c r="E73">
        <f t="shared" ref="E73:E74" si="20">H54</f>
        <v>7.5</v>
      </c>
      <c r="F73">
        <f>(E73*10)-10</f>
        <v>65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Gentleman Duke (IRE)</v>
      </c>
      <c r="C74">
        <f t="shared" si="19"/>
        <v>282.39870000000002</v>
      </c>
      <c r="E74">
        <f t="shared" si="20"/>
        <v>2.5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2.5</v>
      </c>
      <c r="C77">
        <f>SMALL(AF2:AF50, 1)</f>
        <v>2.5</v>
      </c>
      <c r="D77" t="str">
        <f>IF(G77&lt;=3, "YES", "NO")</f>
        <v>YES</v>
      </c>
      <c r="E77">
        <f>IF(C77=0,SMALL(AF2:AF49,2), C77)</f>
        <v>2.5</v>
      </c>
      <c r="F77">
        <f>IF(E77=0, SMALL(AF2:AF49, 3), E77)</f>
        <v>2.5</v>
      </c>
      <c r="G77">
        <f>IF(F77=0, SMALL(AF2:AF49, 4), F77)</f>
        <v>2.5</v>
      </c>
      <c r="H77" t="str">
        <f>INDEX(A2:A50, MATCH(G77, AF2:AF50, 0))</f>
        <v>Gentleman Duke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282.39870000000002</v>
      </c>
      <c r="C78">
        <f>(B79-B78)+0.01</f>
        <v>14.912600000000007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297.30130000000003</v>
      </c>
      <c r="C79">
        <f>C78/B79</f>
        <v>5.0159888301867517E-2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Gentleman Duke (IRE) is highly rated.</v>
      </c>
      <c r="H79" t="str">
        <f>INDEX(A2:A50, MATCH(B79, AE2:AE50, 0))</f>
        <v>Neddyvaughan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20.452100000000002</v>
      </c>
      <c r="C80">
        <f>(B81-B80)+0.01</f>
        <v>3.0214999999999979</v>
      </c>
      <c r="D80" t="str">
        <f>D2</f>
        <v xml:space="preserve">2m4f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23.4636</v>
      </c>
      <c r="C81">
        <f>C80/B81</f>
        <v>0.12877393068412341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Mr Picotee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Wexford</v>
      </c>
    </row>
    <row r="82" spans="1:19" hidden="1" outlineLevel="1">
      <c r="A82" t="s">
        <v>110</v>
      </c>
      <c r="B82">
        <f>INDEX(M2:M49, MATCH(H77, A2:A49, 0))</f>
        <v>110.85</v>
      </c>
      <c r="C82">
        <f>(B83-B82)+0.01</f>
        <v>6.0000000000011371E-2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110.9</v>
      </c>
      <c r="C83">
        <f>C82/B83</f>
        <v>5.410279531110132E-4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Gentleman Duke (IRE)is the form horse.</v>
      </c>
      <c r="H83" t="str">
        <f>INDEX(A2:A50,MATCH(B83,INDEX(M2:M50,0)))</f>
        <v>Mr Picotee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4.1599999999999998E-2</v>
      </c>
      <c r="C84">
        <f>(B85-B84)+0.01</f>
        <v>3.6349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3.6665000000000001</v>
      </c>
      <c r="C85">
        <f>C84/B85</f>
        <v>0.99138142642847404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Adimelo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19.276199999999999</v>
      </c>
      <c r="C86">
        <f>(B87-B86)+0.01</f>
        <v>14.331900000000003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33.598100000000002</v>
      </c>
      <c r="C87">
        <f>C86/B87</f>
        <v>0.42656876430512447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Ask Nile (IRE) is 42.66% ahead of Gentleman Duke (IRE). </v>
      </c>
      <c r="H87" t="str">
        <f>INDEX(A2:A50, MATCH(B87, AD2:AD50, 0))</f>
        <v>Ask Nile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2.3308</v>
      </c>
      <c r="C88">
        <f>B89-B88</f>
        <v>0</v>
      </c>
      <c r="H88" t="str">
        <f>INDEX(X2:X50, MATCH(B88, Y2:Y50, 0))</f>
        <v>Geraghty, B J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2.3308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Geraghty, B J. </v>
      </c>
      <c r="H89" t="str">
        <f>INDEX(X2:X50, MATCH(B89, Y2:Y50, 0))</f>
        <v>Geraghty, B J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70.619</v>
      </c>
      <c r="C90">
        <f>(B91-B90)+0.01</f>
        <v>0.45819999999999994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71.0672</v>
      </c>
      <c r="C91">
        <f>(C90+0.01)/(B91+0.01)</f>
        <v>6.5872037727991526E-3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Neddyvaughan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6.6699999999999995E-2</v>
      </c>
    </row>
    <row r="96" spans="1:19" hidden="1" outlineLevel="1">
      <c r="A96" t="s">
        <v>70</v>
      </c>
      <c r="B96">
        <f>INDEX(Sheet1!H:H, MATCH($A$51, Sheet1!$A:$A,0))</f>
        <v>6.6699999999999995E-2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0.1333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</v>
      </c>
      <c r="C98" t="b">
        <f>IF(AND($B$94&gt;15,B98&gt;0.25),B57)</f>
        <v>0</v>
      </c>
      <c r="D98">
        <f t="shared" si="22"/>
        <v>5</v>
      </c>
      <c r="E98">
        <f t="shared" si="23"/>
        <v>2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0.1333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3" width="21" bestFit="1" customWidth="1"/>
    <col min="4" max="5" width="12" bestFit="1" customWidth="1"/>
    <col min="6" max="6" width="21" bestFit="1" customWidth="1"/>
    <col min="7" max="7" width="77.42578125" bestFit="1" customWidth="1"/>
    <col min="8" max="8" width="20.85546875" bestFit="1" customWidth="1"/>
    <col min="9" max="9" width="13.42578125" bestFit="1" customWidth="1"/>
    <col min="10" max="10" width="16.28515625" bestFit="1" customWidth="1"/>
    <col min="11" max="11" width="30.5703125" bestFit="1" customWidth="1"/>
    <col min="12" max="13" width="21" bestFit="1" customWidth="1"/>
    <col min="14" max="14" width="20.85546875" bestFit="1" customWidth="1"/>
    <col min="15" max="19" width="21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140625" bestFit="1" customWidth="1"/>
    <col min="25" max="25" width="14.42578125" bestFit="1" customWidth="1"/>
    <col min="26" max="26" width="13.7109375" bestFit="1" customWidth="1"/>
    <col min="27" max="27" width="15" bestFit="1" customWidth="1"/>
    <col min="28" max="28" width="19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8.28515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914</v>
      </c>
      <c r="B2" s="1">
        <v>0.66319444444444442</v>
      </c>
      <c r="C2" t="s">
        <v>213</v>
      </c>
      <c r="D2" t="s">
        <v>812</v>
      </c>
      <c r="E2" t="s">
        <v>330</v>
      </c>
      <c r="F2">
        <v>5198</v>
      </c>
      <c r="G2" t="s">
        <v>375</v>
      </c>
      <c r="H2" t="s">
        <v>231</v>
      </c>
      <c r="I2" t="s">
        <v>232</v>
      </c>
      <c r="J2" t="s">
        <v>912</v>
      </c>
      <c r="K2" t="s">
        <v>913</v>
      </c>
      <c r="L2">
        <v>3</v>
      </c>
      <c r="M2">
        <v>50.11</v>
      </c>
      <c r="N2">
        <v>63.72</v>
      </c>
      <c r="O2">
        <v>22.595400000000001</v>
      </c>
      <c r="P2">
        <v>7.9941000000000004</v>
      </c>
      <c r="Q2">
        <v>5.0251000000000001</v>
      </c>
      <c r="R2">
        <v>5.8818000000000001</v>
      </c>
      <c r="S2">
        <v>3.3925999999999998</v>
      </c>
      <c r="T2">
        <v>2.3028</v>
      </c>
      <c r="U2">
        <v>1.7737000000000001</v>
      </c>
      <c r="V2">
        <v>1.6122000000000001</v>
      </c>
      <c r="W2">
        <v>16.962900000000001</v>
      </c>
      <c r="X2" t="s">
        <v>523</v>
      </c>
      <c r="Y2">
        <v>2.6937000000000002</v>
      </c>
      <c r="Z2" t="s">
        <v>524</v>
      </c>
      <c r="AA2">
        <v>3.3401999999999998</v>
      </c>
      <c r="AB2" t="s">
        <v>915</v>
      </c>
      <c r="AC2">
        <v>0.76319999999999999</v>
      </c>
      <c r="AD2">
        <v>4.7332000000000001</v>
      </c>
      <c r="AE2" s="23">
        <v>192.9007</v>
      </c>
      <c r="AF2">
        <v>1.88</v>
      </c>
      <c r="AG2">
        <v>0</v>
      </c>
    </row>
    <row r="3" spans="1:33">
      <c r="A3" t="s">
        <v>916</v>
      </c>
      <c r="B3" s="1">
        <v>0.66319444444444442</v>
      </c>
      <c r="C3" t="s">
        <v>213</v>
      </c>
      <c r="D3" t="s">
        <v>812</v>
      </c>
      <c r="E3" t="s">
        <v>330</v>
      </c>
      <c r="F3">
        <v>5198</v>
      </c>
      <c r="G3" t="s">
        <v>375</v>
      </c>
      <c r="H3" t="s">
        <v>231</v>
      </c>
      <c r="I3" t="s">
        <v>232</v>
      </c>
      <c r="J3" t="s">
        <v>912</v>
      </c>
      <c r="K3" t="s">
        <v>913</v>
      </c>
      <c r="L3">
        <v>3</v>
      </c>
      <c r="M3">
        <v>74.66</v>
      </c>
      <c r="N3">
        <v>48.340400000000002</v>
      </c>
      <c r="O3">
        <v>11.7219</v>
      </c>
      <c r="P3">
        <v>7.9692999999999996</v>
      </c>
      <c r="Q3">
        <v>5.0213000000000001</v>
      </c>
      <c r="R3">
        <v>5.5983999999999998</v>
      </c>
      <c r="S3">
        <v>2.1484000000000001</v>
      </c>
      <c r="T3">
        <v>2.2703000000000002</v>
      </c>
      <c r="U3">
        <v>0.97119999999999995</v>
      </c>
      <c r="V3">
        <v>0.92600000000000005</v>
      </c>
      <c r="W3">
        <v>0</v>
      </c>
      <c r="X3" t="s">
        <v>754</v>
      </c>
      <c r="Y3">
        <v>0.20200000000000001</v>
      </c>
      <c r="Z3" t="s">
        <v>917</v>
      </c>
      <c r="AA3">
        <v>1.2079</v>
      </c>
      <c r="AB3" t="s">
        <v>918</v>
      </c>
      <c r="AC3">
        <v>1.2902</v>
      </c>
      <c r="AD3">
        <v>9.2569999999999997</v>
      </c>
      <c r="AE3">
        <v>171.58430000000001</v>
      </c>
      <c r="AF3">
        <v>12</v>
      </c>
      <c r="AG3">
        <v>0</v>
      </c>
    </row>
    <row r="4" spans="1:33">
      <c r="A4" t="s">
        <v>919</v>
      </c>
      <c r="B4" s="1">
        <v>0.66319444444444442</v>
      </c>
      <c r="C4" t="s">
        <v>213</v>
      </c>
      <c r="D4" t="s">
        <v>812</v>
      </c>
      <c r="E4" t="s">
        <v>330</v>
      </c>
      <c r="F4">
        <v>5198</v>
      </c>
      <c r="G4" t="s">
        <v>375</v>
      </c>
      <c r="H4" t="s">
        <v>231</v>
      </c>
      <c r="I4" t="s">
        <v>232</v>
      </c>
      <c r="J4" t="s">
        <v>912</v>
      </c>
      <c r="K4" t="s">
        <v>913</v>
      </c>
      <c r="L4">
        <v>3</v>
      </c>
      <c r="M4">
        <v>72.125</v>
      </c>
      <c r="N4">
        <v>34.270600000000002</v>
      </c>
      <c r="O4">
        <v>16.535699999999999</v>
      </c>
      <c r="P4">
        <v>8.9191000000000003</v>
      </c>
      <c r="Q4">
        <v>3.7637</v>
      </c>
      <c r="R4">
        <v>5.4</v>
      </c>
      <c r="S4">
        <v>3.2025000000000001</v>
      </c>
      <c r="T4">
        <v>1.6948000000000001</v>
      </c>
      <c r="U4">
        <v>1.0295000000000001</v>
      </c>
      <c r="V4">
        <v>0</v>
      </c>
      <c r="W4">
        <v>0</v>
      </c>
      <c r="X4" t="s">
        <v>920</v>
      </c>
      <c r="Y4">
        <v>0.54900000000000004</v>
      </c>
      <c r="Z4" t="s">
        <v>356</v>
      </c>
      <c r="AA4">
        <v>0.6331</v>
      </c>
      <c r="AB4" t="s">
        <v>921</v>
      </c>
      <c r="AC4">
        <v>2.4495</v>
      </c>
      <c r="AD4">
        <v>5.1554000000000002</v>
      </c>
      <c r="AE4">
        <v>157.08090000000001</v>
      </c>
      <c r="AF4">
        <v>0.83</v>
      </c>
      <c r="AG4">
        <v>0</v>
      </c>
    </row>
    <row r="5" spans="1:33">
      <c r="A5" t="s">
        <v>922</v>
      </c>
      <c r="B5" s="1">
        <v>0.66319444444444442</v>
      </c>
      <c r="C5" t="s">
        <v>213</v>
      </c>
      <c r="D5" t="s">
        <v>812</v>
      </c>
      <c r="E5" t="s">
        <v>330</v>
      </c>
      <c r="F5">
        <v>5198</v>
      </c>
      <c r="G5" t="s">
        <v>375</v>
      </c>
      <c r="H5" t="s">
        <v>231</v>
      </c>
      <c r="I5" t="s">
        <v>232</v>
      </c>
      <c r="J5" t="s">
        <v>912</v>
      </c>
      <c r="K5" t="s">
        <v>913</v>
      </c>
      <c r="L5">
        <v>3</v>
      </c>
      <c r="M5">
        <v>47.1815</v>
      </c>
      <c r="N5">
        <v>34.233400000000003</v>
      </c>
      <c r="O5">
        <v>13.290800000000001</v>
      </c>
      <c r="P5">
        <v>5.1833999999999998</v>
      </c>
      <c r="Q5">
        <v>5.7065999999999999</v>
      </c>
      <c r="R5">
        <v>3.0571999999999999</v>
      </c>
      <c r="S5">
        <v>3.9588999999999999</v>
      </c>
      <c r="T5">
        <v>1.1890000000000001</v>
      </c>
      <c r="U5">
        <v>1.2561</v>
      </c>
      <c r="V5">
        <v>0.92649999999999999</v>
      </c>
      <c r="W5">
        <v>7.1429</v>
      </c>
      <c r="X5" t="s">
        <v>923</v>
      </c>
      <c r="Y5">
        <v>0.72489999999999999</v>
      </c>
      <c r="Z5" t="s">
        <v>825</v>
      </c>
      <c r="AA5">
        <v>6.6000000000000003E-2</v>
      </c>
      <c r="AB5" t="s">
        <v>924</v>
      </c>
      <c r="AC5">
        <v>1.3908</v>
      </c>
      <c r="AD5">
        <v>12.7273</v>
      </c>
      <c r="AE5">
        <v>138.03530000000001</v>
      </c>
      <c r="AF5">
        <v>25</v>
      </c>
      <c r="AG5">
        <v>0</v>
      </c>
    </row>
    <row r="6" spans="1:33">
      <c r="A6" t="s">
        <v>925</v>
      </c>
      <c r="B6" s="1">
        <v>0.66319444444444442</v>
      </c>
      <c r="C6" t="s">
        <v>213</v>
      </c>
      <c r="D6" t="s">
        <v>812</v>
      </c>
      <c r="E6" t="s">
        <v>330</v>
      </c>
      <c r="F6">
        <v>5198</v>
      </c>
      <c r="G6" t="s">
        <v>375</v>
      </c>
      <c r="H6" t="s">
        <v>231</v>
      </c>
      <c r="I6" t="s">
        <v>232</v>
      </c>
      <c r="J6" t="s">
        <v>912</v>
      </c>
      <c r="K6" t="s">
        <v>913</v>
      </c>
      <c r="L6">
        <v>3</v>
      </c>
      <c r="M6">
        <v>35.279000000000003</v>
      </c>
      <c r="N6">
        <v>24.998000000000001</v>
      </c>
      <c r="O6">
        <v>24.57</v>
      </c>
      <c r="P6">
        <v>6.5027999999999997</v>
      </c>
      <c r="Q6">
        <v>3.1160000000000001</v>
      </c>
      <c r="R6">
        <v>1.9636</v>
      </c>
      <c r="S6">
        <v>2.1139000000000001</v>
      </c>
      <c r="T6">
        <v>1.0653999999999999</v>
      </c>
      <c r="U6">
        <v>0</v>
      </c>
      <c r="V6">
        <v>0</v>
      </c>
      <c r="W6">
        <v>0</v>
      </c>
      <c r="X6" t="s">
        <v>386</v>
      </c>
      <c r="Y6">
        <v>2.9626999999999999</v>
      </c>
      <c r="Z6" t="s">
        <v>926</v>
      </c>
      <c r="AA6">
        <v>0.65190000000000003</v>
      </c>
      <c r="AB6" t="s">
        <v>927</v>
      </c>
      <c r="AC6">
        <v>1.6768000000000001</v>
      </c>
      <c r="AD6">
        <v>3.25</v>
      </c>
      <c r="AE6">
        <v>110.09990000000001</v>
      </c>
      <c r="AF6">
        <v>12</v>
      </c>
      <c r="AG6">
        <v>0</v>
      </c>
    </row>
    <row r="7" spans="1:33">
      <c r="A7" t="s">
        <v>928</v>
      </c>
      <c r="B7" s="1">
        <v>0.66319444444444442</v>
      </c>
      <c r="C7" t="s">
        <v>213</v>
      </c>
      <c r="D7" t="s">
        <v>812</v>
      </c>
      <c r="E7" t="s">
        <v>330</v>
      </c>
      <c r="F7">
        <v>5198</v>
      </c>
      <c r="G7" t="s">
        <v>375</v>
      </c>
      <c r="H7" t="s">
        <v>231</v>
      </c>
      <c r="I7" t="s">
        <v>232</v>
      </c>
      <c r="J7" t="s">
        <v>912</v>
      </c>
      <c r="K7" t="s">
        <v>913</v>
      </c>
      <c r="L7">
        <v>3</v>
      </c>
      <c r="M7">
        <v>25.545500000000001</v>
      </c>
      <c r="N7">
        <v>16.350899999999999</v>
      </c>
      <c r="O7">
        <v>9.2849000000000004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929</v>
      </c>
      <c r="Y7">
        <v>0.91180000000000005</v>
      </c>
      <c r="Z7" t="s">
        <v>930</v>
      </c>
      <c r="AA7">
        <v>0.14729999999999999</v>
      </c>
      <c r="AB7" t="s">
        <v>931</v>
      </c>
      <c r="AC7">
        <v>1.4109</v>
      </c>
      <c r="AD7">
        <v>2.5</v>
      </c>
      <c r="AE7">
        <v>66.3232</v>
      </c>
      <c r="AF7">
        <v>20</v>
      </c>
      <c r="AG7">
        <v>0</v>
      </c>
    </row>
    <row r="51" spans="1:33" hidden="1" outlineLevel="1">
      <c r="A51" t="str">
        <f>C2</f>
        <v>Wincanton</v>
      </c>
      <c r="B51">
        <f>B2</f>
        <v>0.66319444444444442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Johni Boxit</v>
      </c>
      <c r="L52" t="str">
        <f t="shared" si="0"/>
        <v>Cheeky Rascal (IRE)</v>
      </c>
      <c r="M52" t="str">
        <f t="shared" si="0"/>
        <v>Dont Cry About It (IRE)</v>
      </c>
      <c r="N52" t="str">
        <f t="shared" ref="N52:N91" si="1">INDEX($A$2:$A$20,(MATCH(LARGE(W$2:W$20,$J52),W$2:W$20,0)))</f>
        <v>Cheeky Rascal (IRE)</v>
      </c>
      <c r="O52" t="str">
        <f t="shared" ref="O52:O91" si="2">INDEX($A$2:$A$20,(MATCH(LARGE(AA$2:AA$20,$J52),AA$2:AA$20,0)))</f>
        <v>Cheeky Rascal (IRE)</v>
      </c>
      <c r="P52" t="str">
        <f t="shared" ref="P52:P91" si="3">INDEX($A$2:$A$20,(MATCH(LARGE(Y$2:Y$20,$J52),Y$2:Y$20,0)))</f>
        <v>Dont Cry About It (IRE)</v>
      </c>
      <c r="Q52" t="str">
        <f t="shared" ref="Q52:Q91" si="4">INDEX($A$2:$A$20,(MATCH(LARGE(Y$2:Y$20,$J52),Y$2:Y$20,0)))</f>
        <v>Dont Cry About It (IRE)</v>
      </c>
      <c r="R52" t="str">
        <f t="shared" ref="R52:R91" si="5">INDEX($A$2:$A$20,(MATCH(LARGE(AD$2:AD$20,$J52),AD$2:AD$20,0)))</f>
        <v>Powerful Society (IRE)</v>
      </c>
      <c r="S52" t="str">
        <f t="shared" ref="S52:S80" si="6">A2</f>
        <v>Cheeky Rascal (IRE)</v>
      </c>
      <c r="V52">
        <f t="shared" ref="V52:V80" si="7">SUM(Y52:AF52)</f>
        <v>36</v>
      </c>
      <c r="W52">
        <f t="shared" ref="W52:W80" si="8">V52-AG2</f>
        <v>36</v>
      </c>
      <c r="X52">
        <f t="shared" ref="X52:X60" si="9">IF(ISNA(W52),"",W52)</f>
        <v>36</v>
      </c>
      <c r="Y52">
        <f t="shared" ref="Y52:AA80" si="10">(($H$63+1)-(RANK(M2,M$2:M$30)))</f>
        <v>4</v>
      </c>
      <c r="Z52">
        <f t="shared" si="10"/>
        <v>6</v>
      </c>
      <c r="AA52">
        <f t="shared" si="10"/>
        <v>5</v>
      </c>
      <c r="AB52">
        <f t="shared" ref="AB52:AB80" si="11">(($H$63+1)-(RANK(W2,W$2:W$30)))</f>
        <v>6</v>
      </c>
      <c r="AC52">
        <f t="shared" ref="AC52:AC80" si="12">(($H$63+1)-(RANK(Y2,Y$2:Y$30)))</f>
        <v>5</v>
      </c>
      <c r="AD52">
        <f t="shared" ref="AD52:AD80" si="13">(($H$63+1)-(RANK(AA2,AA$2:AA$30)))</f>
        <v>6</v>
      </c>
      <c r="AE52">
        <f t="shared" ref="AE52:AF80" si="14">(($H$63+1)-(RANK(AC2,AC$2:AC$30)))</f>
        <v>1</v>
      </c>
      <c r="AF52">
        <f t="shared" si="14"/>
        <v>3</v>
      </c>
      <c r="AG52" t="str">
        <f>INDEX(S52:S92, MATCH(LARGE(X52:X92, 1),X52:X92, 0))</f>
        <v>Cheeky Rascal (IRE)</v>
      </c>
    </row>
    <row r="53" spans="1:33" hidden="1" outlineLevel="1">
      <c r="A53" t="s">
        <v>43</v>
      </c>
      <c r="B53" t="str">
        <f>A2</f>
        <v>Cheeky Rascal (IRE)</v>
      </c>
      <c r="C53">
        <f>AE2</f>
        <v>192.9007</v>
      </c>
      <c r="D53">
        <f>AG2</f>
        <v>0</v>
      </c>
      <c r="E53">
        <f>C53-D53</f>
        <v>192.9007</v>
      </c>
      <c r="F53">
        <f>SUMIF(B53:B61, B53, G53:G61)</f>
        <v>1.3277899171755263</v>
      </c>
      <c r="G53">
        <f>(1/C53)*(C53-C54)</f>
        <v>0.11050452383013637</v>
      </c>
      <c r="H53">
        <f>AF2</f>
        <v>1.88</v>
      </c>
      <c r="J53">
        <v>2</v>
      </c>
      <c r="K53" t="str">
        <f t="shared" si="0"/>
        <v>Teaser</v>
      </c>
      <c r="L53" t="str">
        <f t="shared" si="0"/>
        <v>Johni Boxit</v>
      </c>
      <c r="M53" t="str">
        <f t="shared" si="0"/>
        <v>Cheeky Rascal (IRE)</v>
      </c>
      <c r="N53" t="str">
        <f t="shared" si="1"/>
        <v>Powerful Society (IRE)</v>
      </c>
      <c r="O53" t="str">
        <f t="shared" si="2"/>
        <v>Johni Boxit</v>
      </c>
      <c r="P53" t="str">
        <f t="shared" si="3"/>
        <v>Cheeky Rascal (IRE)</v>
      </c>
      <c r="Q53" t="str">
        <f t="shared" si="4"/>
        <v>Cheeky Rascal (IRE)</v>
      </c>
      <c r="R53" t="str">
        <f t="shared" si="5"/>
        <v>Johni Boxit</v>
      </c>
      <c r="S53" t="str">
        <f t="shared" si="6"/>
        <v>Johni Boxit</v>
      </c>
      <c r="V53">
        <f t="shared" si="7"/>
        <v>30</v>
      </c>
      <c r="W53">
        <f t="shared" si="8"/>
        <v>30</v>
      </c>
      <c r="X53">
        <f t="shared" si="9"/>
        <v>30</v>
      </c>
      <c r="Y53">
        <f t="shared" si="10"/>
        <v>6</v>
      </c>
      <c r="Z53">
        <f t="shared" si="10"/>
        <v>5</v>
      </c>
      <c r="AA53">
        <f t="shared" si="10"/>
        <v>2</v>
      </c>
      <c r="AB53">
        <f t="shared" si="11"/>
        <v>4</v>
      </c>
      <c r="AC53">
        <f t="shared" si="12"/>
        <v>1</v>
      </c>
      <c r="AD53">
        <f t="shared" si="13"/>
        <v>5</v>
      </c>
      <c r="AE53">
        <f t="shared" si="14"/>
        <v>2</v>
      </c>
      <c r="AF53">
        <f t="shared" si="14"/>
        <v>5</v>
      </c>
    </row>
    <row r="54" spans="1:33" hidden="1" outlineLevel="1">
      <c r="A54" t="s">
        <v>44</v>
      </c>
      <c r="B54" t="str">
        <f>A3</f>
        <v>Johni Boxit</v>
      </c>
      <c r="C54">
        <f>AE3</f>
        <v>171.58430000000001</v>
      </c>
      <c r="D54">
        <f>AG3</f>
        <v>0</v>
      </c>
      <c r="E54">
        <f t="shared" ref="E54:E55" si="15">C54-D54</f>
        <v>171.58430000000001</v>
      </c>
      <c r="F54">
        <f ca="1">SUMIF(B53:B64, B54, G53:G61)</f>
        <v>3.3953924457540807E-2</v>
      </c>
      <c r="H54">
        <f>AF3</f>
        <v>12</v>
      </c>
      <c r="J54">
        <v>3</v>
      </c>
      <c r="K54" t="str">
        <f t="shared" si="0"/>
        <v>Cheeky Rascal (IRE)</v>
      </c>
      <c r="L54" t="str">
        <f t="shared" si="0"/>
        <v>Teaser</v>
      </c>
      <c r="M54" t="str">
        <f t="shared" si="0"/>
        <v>Teaser</v>
      </c>
      <c r="N54" t="str">
        <f t="shared" si="1"/>
        <v>Johni Boxit</v>
      </c>
      <c r="O54" t="str">
        <f t="shared" si="2"/>
        <v>Dont Cry About It (IRE)</v>
      </c>
      <c r="P54" t="str">
        <f t="shared" si="3"/>
        <v>Bunch Of Thyme (IRE)</v>
      </c>
      <c r="Q54" t="str">
        <f t="shared" si="4"/>
        <v>Bunch Of Thyme (IRE)</v>
      </c>
      <c r="R54" t="str">
        <f t="shared" si="5"/>
        <v>Teaser</v>
      </c>
      <c r="S54" t="str">
        <f t="shared" si="6"/>
        <v>Teaser</v>
      </c>
      <c r="V54">
        <f t="shared" si="7"/>
        <v>32</v>
      </c>
      <c r="W54">
        <f t="shared" si="8"/>
        <v>32</v>
      </c>
      <c r="X54">
        <f t="shared" si="9"/>
        <v>32</v>
      </c>
      <c r="Y54">
        <f t="shared" si="10"/>
        <v>5</v>
      </c>
      <c r="Z54">
        <f t="shared" si="10"/>
        <v>4</v>
      </c>
      <c r="AA54">
        <f t="shared" si="10"/>
        <v>4</v>
      </c>
      <c r="AB54">
        <f t="shared" si="11"/>
        <v>4</v>
      </c>
      <c r="AC54">
        <f t="shared" si="12"/>
        <v>2</v>
      </c>
      <c r="AD54">
        <f t="shared" si="13"/>
        <v>3</v>
      </c>
      <c r="AE54">
        <f t="shared" si="14"/>
        <v>6</v>
      </c>
      <c r="AF54">
        <f t="shared" si="14"/>
        <v>4</v>
      </c>
    </row>
    <row r="55" spans="1:33" hidden="1" outlineLevel="1">
      <c r="A55" t="s">
        <v>45</v>
      </c>
      <c r="B55" t="str">
        <f>A4</f>
        <v>Teaser</v>
      </c>
      <c r="C55">
        <f>AE4</f>
        <v>157.08090000000001</v>
      </c>
      <c r="D55">
        <f>AG4</f>
        <v>0</v>
      </c>
      <c r="E55">
        <f t="shared" si="15"/>
        <v>157.08090000000001</v>
      </c>
      <c r="F55">
        <f ca="1">SUMIF(B53:B64, B55, G53:G61)</f>
        <v>0.31545213308838538</v>
      </c>
      <c r="H55">
        <f>AF4</f>
        <v>0.83</v>
      </c>
      <c r="J55">
        <v>4</v>
      </c>
      <c r="K55" t="str">
        <f t="shared" si="0"/>
        <v>Powerful Society (IRE)</v>
      </c>
      <c r="L55" t="str">
        <f t="shared" si="0"/>
        <v>Powerful Society (IRE)</v>
      </c>
      <c r="M55" t="str">
        <f t="shared" si="0"/>
        <v>Powerful Society (IRE)</v>
      </c>
      <c r="N55" t="str">
        <f t="shared" si="1"/>
        <v>Johni Boxit</v>
      </c>
      <c r="O55" t="str">
        <f t="shared" si="2"/>
        <v>Teaser</v>
      </c>
      <c r="P55" t="str">
        <f t="shared" si="3"/>
        <v>Powerful Society (IRE)</v>
      </c>
      <c r="Q55" t="str">
        <f t="shared" si="4"/>
        <v>Powerful Society (IRE)</v>
      </c>
      <c r="R55" t="str">
        <f t="shared" si="5"/>
        <v>Cheeky Rascal (IRE)</v>
      </c>
      <c r="S55" t="str">
        <f t="shared" si="6"/>
        <v>Powerful Society (IRE)</v>
      </c>
      <c r="V55">
        <f t="shared" si="7"/>
        <v>27</v>
      </c>
      <c r="W55">
        <f t="shared" si="8"/>
        <v>27</v>
      </c>
      <c r="X55">
        <f t="shared" si="9"/>
        <v>27</v>
      </c>
      <c r="Y55">
        <f t="shared" si="10"/>
        <v>3</v>
      </c>
      <c r="Z55">
        <f t="shared" si="10"/>
        <v>3</v>
      </c>
      <c r="AA55">
        <f t="shared" si="10"/>
        <v>3</v>
      </c>
      <c r="AB55">
        <f t="shared" si="11"/>
        <v>5</v>
      </c>
      <c r="AC55">
        <f t="shared" si="12"/>
        <v>3</v>
      </c>
      <c r="AD55">
        <f t="shared" si="13"/>
        <v>1</v>
      </c>
      <c r="AE55">
        <f t="shared" si="14"/>
        <v>3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Johni Boxit</v>
      </c>
      <c r="C56">
        <f>LARGE(M$2:M$20, D56)</f>
        <v>74.66</v>
      </c>
      <c r="D56">
        <v>1</v>
      </c>
      <c r="E56">
        <f>LARGE(M$2:M$20, F56)</f>
        <v>72.125</v>
      </c>
      <c r="F56">
        <v>2</v>
      </c>
      <c r="G56">
        <f t="shared" ref="G56:G61" si="16">IF(C56&gt;0, (1/C56)*(C56-E56), 0.1)</f>
        <v>3.3953924457540807E-2</v>
      </c>
      <c r="H56">
        <f t="shared" ref="H56:H61" si="17">INDEX(AF$2:AF$20,MATCH(B56,A$2:A$20,0))</f>
        <v>12</v>
      </c>
      <c r="J56">
        <v>5</v>
      </c>
      <c r="K56" t="str">
        <f t="shared" si="0"/>
        <v>Dont Cry About It (IRE)</v>
      </c>
      <c r="L56" t="str">
        <f t="shared" si="0"/>
        <v>Dont Cry About It (IRE)</v>
      </c>
      <c r="M56" t="str">
        <f t="shared" si="0"/>
        <v>Johni Boxit</v>
      </c>
      <c r="N56" t="str">
        <f t="shared" si="1"/>
        <v>Johni Boxit</v>
      </c>
      <c r="O56" t="str">
        <f t="shared" si="2"/>
        <v>Bunch Of Thyme (IRE)</v>
      </c>
      <c r="P56" t="str">
        <f t="shared" si="3"/>
        <v>Teaser</v>
      </c>
      <c r="Q56" t="str">
        <f t="shared" si="4"/>
        <v>Teaser</v>
      </c>
      <c r="R56" t="str">
        <f t="shared" si="5"/>
        <v>Dont Cry About It (IRE)</v>
      </c>
      <c r="S56" t="str">
        <f t="shared" si="6"/>
        <v>Dont Cry About It (IRE)</v>
      </c>
      <c r="V56">
        <f t="shared" si="7"/>
        <v>31</v>
      </c>
      <c r="W56">
        <f t="shared" si="8"/>
        <v>31</v>
      </c>
      <c r="X56">
        <f t="shared" si="9"/>
        <v>31</v>
      </c>
      <c r="Y56">
        <f t="shared" si="10"/>
        <v>2</v>
      </c>
      <c r="Z56">
        <f t="shared" si="10"/>
        <v>2</v>
      </c>
      <c r="AA56">
        <f t="shared" si="10"/>
        <v>6</v>
      </c>
      <c r="AB56">
        <f t="shared" si="11"/>
        <v>4</v>
      </c>
      <c r="AC56">
        <f t="shared" si="12"/>
        <v>6</v>
      </c>
      <c r="AD56">
        <f t="shared" si="13"/>
        <v>4</v>
      </c>
      <c r="AE56">
        <f t="shared" si="14"/>
        <v>5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Cheeky Rascal (IRE)</v>
      </c>
      <c r="C57">
        <f>LARGE(W$2:W$20, D57)</f>
        <v>16.962900000000001</v>
      </c>
      <c r="D57">
        <v>1</v>
      </c>
      <c r="E57">
        <f>LARGE(W$2:W$20, F57)</f>
        <v>7.1429</v>
      </c>
      <c r="F57">
        <v>2</v>
      </c>
      <c r="G57">
        <f t="shared" si="16"/>
        <v>0.57891044573746231</v>
      </c>
      <c r="H57">
        <f t="shared" si="17"/>
        <v>1.88</v>
      </c>
      <c r="J57">
        <v>6</v>
      </c>
      <c r="K57" t="str">
        <f t="shared" si="0"/>
        <v>Bunch Of Thyme (IRE)</v>
      </c>
      <c r="L57" t="str">
        <f t="shared" si="0"/>
        <v>Bunch Of Thyme (IRE)</v>
      </c>
      <c r="M57" t="str">
        <f t="shared" si="0"/>
        <v>Bunch Of Thyme (IRE)</v>
      </c>
      <c r="N57" t="str">
        <f t="shared" si="1"/>
        <v>Johni Boxit</v>
      </c>
      <c r="O57" t="str">
        <f t="shared" si="2"/>
        <v>Powerful Society (IRE)</v>
      </c>
      <c r="P57" t="str">
        <f t="shared" si="3"/>
        <v>Johni Boxit</v>
      </c>
      <c r="Q57" t="str">
        <f t="shared" si="4"/>
        <v>Johni Boxit</v>
      </c>
      <c r="R57" t="str">
        <f t="shared" si="5"/>
        <v>Bunch Of Thyme (IRE)</v>
      </c>
      <c r="S57" t="str">
        <f t="shared" si="6"/>
        <v>Bunch Of Thyme (IRE)</v>
      </c>
      <c r="V57">
        <f t="shared" si="7"/>
        <v>18</v>
      </c>
      <c r="W57">
        <f t="shared" si="8"/>
        <v>18</v>
      </c>
      <c r="X57">
        <f t="shared" si="9"/>
        <v>18</v>
      </c>
      <c r="Y57">
        <f t="shared" si="10"/>
        <v>1</v>
      </c>
      <c r="Z57">
        <f t="shared" si="10"/>
        <v>1</v>
      </c>
      <c r="AA57">
        <f t="shared" si="10"/>
        <v>1</v>
      </c>
      <c r="AB57">
        <f t="shared" si="11"/>
        <v>4</v>
      </c>
      <c r="AC57">
        <f t="shared" si="12"/>
        <v>4</v>
      </c>
      <c r="AD57">
        <f t="shared" si="13"/>
        <v>2</v>
      </c>
      <c r="AE57">
        <f t="shared" si="14"/>
        <v>4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Cheeky Rascal (IRE)</v>
      </c>
      <c r="C58">
        <f>LARGE(AA$2:AA$20, D58)</f>
        <v>3.3401999999999998</v>
      </c>
      <c r="D58">
        <v>1</v>
      </c>
      <c r="E58">
        <f>LARGE(AA$2:AA$20, F58)</f>
        <v>1.2079</v>
      </c>
      <c r="F58">
        <v>2</v>
      </c>
      <c r="G58">
        <f t="shared" si="16"/>
        <v>0.63837494760792768</v>
      </c>
      <c r="H58">
        <f t="shared" si="17"/>
        <v>1.88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>
        <f t="shared" si="11"/>
        <v>4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Teaser</v>
      </c>
      <c r="C59">
        <f>LARGE(AC$2:AC$20, D59)</f>
        <v>2.4495</v>
      </c>
      <c r="D59">
        <v>1</v>
      </c>
      <c r="E59">
        <f>LARGE(AC$2:AC$20, F59)</f>
        <v>1.6768000000000001</v>
      </c>
      <c r="F59">
        <v>2</v>
      </c>
      <c r="G59">
        <f t="shared" si="16"/>
        <v>0.31545213308838538</v>
      </c>
      <c r="H59">
        <f t="shared" si="17"/>
        <v>0.83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>
        <f t="shared" si="11"/>
        <v>4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Dont Cry About It (IRE)</v>
      </c>
      <c r="C60">
        <f>LARGE(Y$2:Y$20, D60)</f>
        <v>2.9626999999999999</v>
      </c>
      <c r="D60">
        <v>1</v>
      </c>
      <c r="E60">
        <f>LARGE(Y$2:Y$20, F60)</f>
        <v>2.6937000000000002</v>
      </c>
      <c r="F60">
        <v>2</v>
      </c>
      <c r="G60">
        <f t="shared" si="16"/>
        <v>9.0795558105781785E-2</v>
      </c>
      <c r="H60">
        <f t="shared" si="17"/>
        <v>12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>
        <f t="shared" si="11"/>
        <v>4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Powerful Society (IRE)</v>
      </c>
      <c r="C61">
        <f>LARGE(AD$2:AD$20, D61)</f>
        <v>12.7273</v>
      </c>
      <c r="D61">
        <v>1</v>
      </c>
      <c r="E61">
        <f>LARGE(AD$2:AD$20, F61)</f>
        <v>9.2569999999999997</v>
      </c>
      <c r="F61">
        <v>2</v>
      </c>
      <c r="G61">
        <f t="shared" si="16"/>
        <v>0.27266584428747653</v>
      </c>
      <c r="H61">
        <f t="shared" si="17"/>
        <v>25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4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Cheeky Rascal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4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Johni Boxit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6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4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Cheeky Rascal (IRE)</v>
      </c>
      <c r="C64">
        <f>INDEX(AF$2:AF$20,MATCH(B64,A$2:A$20,0))</f>
        <v>1.88</v>
      </c>
      <c r="D64">
        <v>1</v>
      </c>
      <c r="E64">
        <f>SUMIF(B53:B61, B64, G53:G61)</f>
        <v>1.3277899171755263</v>
      </c>
      <c r="F64">
        <v>0</v>
      </c>
      <c r="G64" t="str">
        <f>K2</f>
        <v>Betbright Casino Juvenile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4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Dont Cry About It (IRE)</v>
      </c>
      <c r="C65">
        <f>INDEX(AF$2:AF$20,MATCH(B65,A$2:A$20,0))</f>
        <v>12</v>
      </c>
      <c r="D65">
        <v>1</v>
      </c>
      <c r="F65">
        <f>IF(G68="Non Handicap", F64+1, F64)</f>
        <v>1</v>
      </c>
      <c r="G65" t="str">
        <f>D2</f>
        <v xml:space="preserve">1m7½f </v>
      </c>
      <c r="H65">
        <f>LARGE(G58:G60, 1)</f>
        <v>0.63837494760792768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4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5198</v>
      </c>
      <c r="H66">
        <f ca="1">LARGE(F53:F55, 1)</f>
        <v>1.3277899171755263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4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Cheeky Rascal (IRE)</v>
      </c>
      <c r="F67">
        <f>IF(H63&lt;11, F66+1, F66)</f>
        <v>2</v>
      </c>
      <c r="G67" t="str">
        <f>G2</f>
        <v>Good To Firm</v>
      </c>
      <c r="H67" t="str">
        <f ca="1">INDEX(B53:B55,MATCH(H66,F53:F55,0))</f>
        <v>Cheeky Rascal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4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Cheeky Rascal (IRE)</v>
      </c>
      <c r="B68" t="str">
        <f ca="1">IF(ISNA(A68), B56, A68)</f>
        <v>Cheeky Rascal (IRE)</v>
      </c>
      <c r="C68">
        <f ca="1">INDEX(AF$2:AF$20,MATCH(B68,A$2:A$20,0))</f>
        <v>1.88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4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4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Cheeky Rascal (IRE)</v>
      </c>
      <c r="C69">
        <f ca="1">INDEX(AF$2:AF$20,MATCH(B69,A$2:A$20,0))</f>
        <v>1.88</v>
      </c>
      <c r="D69">
        <v>1</v>
      </c>
      <c r="F69">
        <f ca="1">IF(E70&gt;1, F68+1, F68)</f>
        <v>4</v>
      </c>
      <c r="G69">
        <f ca="1">IF(G66&lt;5000, F70-1, F70)</f>
        <v>4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4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Cheeky Rascal (IRE)</v>
      </c>
      <c r="C70">
        <f ca="1">INDEX(AF$2:AF$20,MATCH(B70,A$2:A$20,0))</f>
        <v>1.88</v>
      </c>
      <c r="D70">
        <v>1</v>
      </c>
      <c r="E70">
        <f ca="1">SUMIF(B53:B61, B70, G53:G61)</f>
        <v>1.3277899171755263</v>
      </c>
      <c r="F70">
        <f ca="1">IF(E70&gt;1.5, F69+1, F69)</f>
        <v>4</v>
      </c>
      <c r="G70">
        <f ca="1">IF(H63&gt;15, G69-1, G69)</f>
        <v>4</v>
      </c>
      <c r="H70" t="str">
        <f ca="1">IF(H68=0,"*",IF(H68=1,"*",IF(H68=2,"**",IF(H68=3,"***",IF(H68=4,"****",IF(H68&gt;=5,"*****","*"))))))</f>
        <v>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4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4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Cheeky Rascal (IRE)</v>
      </c>
      <c r="C72">
        <f>C53</f>
        <v>192.9007</v>
      </c>
      <c r="D72">
        <f>(1/C72)*(C72-C73)</f>
        <v>0.11050452383013637</v>
      </c>
      <c r="E72">
        <f>H53</f>
        <v>1.88</v>
      </c>
      <c r="F72">
        <f>(E72*10)-10</f>
        <v>8.7999999999999972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4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Johni Boxit</v>
      </c>
      <c r="C73">
        <f t="shared" si="19"/>
        <v>171.58430000000001</v>
      </c>
      <c r="D73">
        <f>(1/C73)*(C73-C74)</f>
        <v>8.4526381492945432E-2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4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Teaser</v>
      </c>
      <c r="C74">
        <f t="shared" si="19"/>
        <v>157.08090000000001</v>
      </c>
      <c r="E74">
        <f t="shared" si="20"/>
        <v>0.83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4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4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4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0.83</v>
      </c>
      <c r="C77">
        <f>SMALL(AF2:AF50, 1)</f>
        <v>0.83</v>
      </c>
      <c r="D77" t="str">
        <f>IF(G77&lt;=3, "YES", "NO")</f>
        <v>YES</v>
      </c>
      <c r="E77">
        <f>IF(C77=0,SMALL(AF2:AF49,2), C77)</f>
        <v>0.83</v>
      </c>
      <c r="F77">
        <f>IF(E77=0, SMALL(AF2:AF49, 3), E77)</f>
        <v>0.83</v>
      </c>
      <c r="G77">
        <f>IF(F77=0, SMALL(AF2:AF49, 4), F77)</f>
        <v>0.83</v>
      </c>
      <c r="H77" t="str">
        <f>INDEX(A2:A50, MATCH(G77, AF2:AF50, 0))</f>
        <v>Teaser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4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157.08090000000001</v>
      </c>
      <c r="C78">
        <f>(B79-B78)+0.01</f>
        <v>35.829799999999985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4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192.9007</v>
      </c>
      <c r="C79">
        <f>C78/B79</f>
        <v>0.18574219792877883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Teaser is 18.57% behind top-rated Cheeky Rascal (IRE). </v>
      </c>
      <c r="H79" t="str">
        <f>INDEX(A2:A50, MATCH(B79, AE2:AE50, 0))</f>
        <v>Cheeky Rascal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4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16.972900000000003</v>
      </c>
      <c r="D80" t="str">
        <f>D2</f>
        <v xml:space="preserve">1m7½f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4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16.962900000000001</v>
      </c>
      <c r="C81">
        <f>C80/B81</f>
        <v>1.0005895218388365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Bunch Of Thyme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Wincanton</v>
      </c>
    </row>
    <row r="82" spans="1:19" hidden="1" outlineLevel="1">
      <c r="A82" t="s">
        <v>110</v>
      </c>
      <c r="B82">
        <f>INDEX(M2:M49, MATCH(H77, A2:A49, 0))</f>
        <v>72.125</v>
      </c>
      <c r="C82">
        <f>(B83-B82)+0.01</f>
        <v>2.5449999999999964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74.66</v>
      </c>
      <c r="C83">
        <f>C82/B83</f>
        <v>3.4087864987945304E-2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Teaseris the form horse.</v>
      </c>
      <c r="H83" t="str">
        <f>INDEX(A2:A50,MATCH(B83,INDEX(M2:M50,0)))</f>
        <v>Bunch Of Thyme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2.4495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2.4495</v>
      </c>
      <c r="C85">
        <f>C84/B85</f>
        <v>4.082465809348847E-3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Teaser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5.1554000000000002</v>
      </c>
      <c r="C86">
        <f>(B87-B86)+0.01</f>
        <v>7.5818999999999992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12.7273</v>
      </c>
      <c r="C87">
        <f>C86/B87</f>
        <v>0.59571943774406189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Powerful Society (IRE) is 59.57% ahead of Teaser. </v>
      </c>
      <c r="H87" t="str">
        <f>INDEX(A2:A50, MATCH(B87, AD2:AD50, 0))</f>
        <v>Powerful Society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0.54900000000000004</v>
      </c>
      <c r="C88">
        <f>B89-B88</f>
        <v>2.4137</v>
      </c>
      <c r="H88" t="str">
        <f>INDEX(X2:X50, MATCH(B88, Y2:Y50, 0))</f>
        <v>Noonan, Mr D G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2.9626999999999999</v>
      </c>
      <c r="C89">
        <f>C88/B89</f>
        <v>0.81469605427481695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Sheehan, Gavin is 81.47% ahead of Noonan, Mr D G. </v>
      </c>
      <c r="H89" t="str">
        <f>INDEX(X2:X50, MATCH(B89, Y2:Y50, 0))</f>
        <v>Sheehan, Gavin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34.270600000000002</v>
      </c>
      <c r="C90">
        <f>(B91-B90)+0.01</f>
        <v>29.459399999999999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63.72</v>
      </c>
      <c r="C91">
        <f>(C90+0.01)/(B91+0.01)</f>
        <v>0.46241016789581046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Cheeky Rascal (IRE) outperformed Teaser significantly.</v>
      </c>
      <c r="H91" t="str">
        <f>INDEX(A2:A50, MATCH(B91, N2:N50, 0))</f>
        <v>Cheeky Rascal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0.34039999999999998</v>
      </c>
    </row>
    <row r="96" spans="1:19" hidden="1" outlineLevel="1">
      <c r="A96" t="s">
        <v>70</v>
      </c>
      <c r="B96">
        <f>INDEX(Sheet1!H:H, MATCH($A$51, Sheet1!$A:$A,0))</f>
        <v>0.2979</v>
      </c>
      <c r="C96" t="str">
        <f>IF(AND($B$94&gt;15,B96&gt;0.25),B55)</f>
        <v>Teaser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>Teaser</v>
      </c>
      <c r="G96" t="str">
        <f>INDEX(F96:F101,MATCH(1,E96:E101,0))</f>
        <v>Dont Cry About It (IRE)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0.23400000000000001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0.25530000000000003</v>
      </c>
      <c r="C99" t="str">
        <f>IF(AND($B$94&gt;15,B99&gt;0.25),B59)</f>
        <v>Teaser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0.21279999999999999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0.31909999999999999</v>
      </c>
      <c r="C101" t="str">
        <f>IF(AND($B$94&gt;15,B101&gt;0.25),B60)</f>
        <v>Dont Cry About It (IRE)</v>
      </c>
      <c r="D101">
        <f t="shared" si="22"/>
        <v>6</v>
      </c>
      <c r="E101">
        <f t="shared" si="23"/>
        <v>1</v>
      </c>
      <c r="F101" t="str">
        <f t="shared" si="24"/>
        <v>Dont Cry About It (IRE)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4.5703125" bestFit="1" customWidth="1"/>
    <col min="3" max="5" width="12" bestFit="1" customWidth="1"/>
    <col min="6" max="6" width="13.28515625" bestFit="1" customWidth="1"/>
    <col min="7" max="7" width="97" bestFit="1" customWidth="1"/>
    <col min="8" max="8" width="17.28515625" bestFit="1" customWidth="1"/>
    <col min="9" max="9" width="13.42578125" bestFit="1" customWidth="1"/>
    <col min="10" max="10" width="16.28515625" bestFit="1" customWidth="1"/>
    <col min="11" max="11" width="40.140625" bestFit="1" customWidth="1"/>
    <col min="12" max="19" width="24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3.28515625" bestFit="1" customWidth="1"/>
    <col min="25" max="25" width="14.42578125" bestFit="1" customWidth="1"/>
    <col min="26" max="26" width="18.7109375" bestFit="1" customWidth="1"/>
    <col min="27" max="27" width="15" bestFit="1" customWidth="1"/>
    <col min="28" max="28" width="16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28515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933</v>
      </c>
      <c r="B2" s="1">
        <v>0.66666666666666663</v>
      </c>
      <c r="C2" t="s">
        <v>224</v>
      </c>
      <c r="D2" t="s">
        <v>708</v>
      </c>
      <c r="F2">
        <v>10903</v>
      </c>
      <c r="G2" t="s">
        <v>284</v>
      </c>
      <c r="H2" t="s">
        <v>231</v>
      </c>
      <c r="I2" t="s">
        <v>232</v>
      </c>
      <c r="J2" t="s">
        <v>285</v>
      </c>
      <c r="K2" t="s">
        <v>932</v>
      </c>
      <c r="L2">
        <v>9</v>
      </c>
      <c r="M2">
        <v>102.46769999999999</v>
      </c>
      <c r="N2">
        <v>93.198999999999998</v>
      </c>
      <c r="O2">
        <v>41.725499999999997</v>
      </c>
      <c r="P2">
        <v>16.256399999999999</v>
      </c>
      <c r="Q2">
        <v>9.8861000000000008</v>
      </c>
      <c r="R2">
        <v>10.2681</v>
      </c>
      <c r="S2">
        <v>4.6120000000000001</v>
      </c>
      <c r="T2">
        <v>6.2012</v>
      </c>
      <c r="U2">
        <v>3.1892999999999998</v>
      </c>
      <c r="V2">
        <v>2.9344000000000001</v>
      </c>
      <c r="W2">
        <v>0</v>
      </c>
      <c r="X2" t="s">
        <v>302</v>
      </c>
      <c r="Y2">
        <v>4.2358000000000002</v>
      </c>
      <c r="Z2" t="s">
        <v>237</v>
      </c>
      <c r="AA2">
        <v>4.5869</v>
      </c>
      <c r="AB2" t="s">
        <v>303</v>
      </c>
      <c r="AC2">
        <v>1.8849</v>
      </c>
      <c r="AD2">
        <v>28.2056</v>
      </c>
      <c r="AE2" s="23">
        <v>329.65280000000001</v>
      </c>
      <c r="AF2">
        <v>0.15</v>
      </c>
      <c r="AG2">
        <v>157</v>
      </c>
    </row>
    <row r="3" spans="1:33">
      <c r="A3" t="s">
        <v>934</v>
      </c>
      <c r="B3" s="1">
        <v>0.66666666666666663</v>
      </c>
      <c r="C3" t="s">
        <v>224</v>
      </c>
      <c r="D3" t="s">
        <v>708</v>
      </c>
      <c r="F3">
        <v>10903</v>
      </c>
      <c r="G3" t="s">
        <v>284</v>
      </c>
      <c r="H3" t="s">
        <v>231</v>
      </c>
      <c r="I3" t="s">
        <v>232</v>
      </c>
      <c r="J3" t="s">
        <v>285</v>
      </c>
      <c r="K3" t="s">
        <v>932</v>
      </c>
      <c r="L3">
        <v>9</v>
      </c>
      <c r="M3">
        <v>112.761</v>
      </c>
      <c r="N3">
        <v>62.738</v>
      </c>
      <c r="O3">
        <v>26.206299999999999</v>
      </c>
      <c r="P3">
        <v>8.2304999999999993</v>
      </c>
      <c r="Q3">
        <v>4.6641000000000004</v>
      </c>
      <c r="R3">
        <v>3.8658000000000001</v>
      </c>
      <c r="S3">
        <v>3.5872999999999999</v>
      </c>
      <c r="T3">
        <v>1.8539000000000001</v>
      </c>
      <c r="U3">
        <v>1.6657</v>
      </c>
      <c r="V3">
        <v>0.76049999999999995</v>
      </c>
      <c r="W3">
        <v>20.9529</v>
      </c>
      <c r="X3" t="s">
        <v>313</v>
      </c>
      <c r="Y3">
        <v>3.1938</v>
      </c>
      <c r="Z3" t="s">
        <v>314</v>
      </c>
      <c r="AA3">
        <v>2.3647</v>
      </c>
      <c r="AB3" t="s">
        <v>426</v>
      </c>
      <c r="AC3">
        <v>0.94679999999999997</v>
      </c>
      <c r="AD3">
        <v>19.117999999999999</v>
      </c>
      <c r="AE3">
        <v>272.90929999999997</v>
      </c>
      <c r="AF3">
        <v>20</v>
      </c>
      <c r="AG3">
        <v>115</v>
      </c>
    </row>
    <row r="4" spans="1:33">
      <c r="A4" t="s">
        <v>935</v>
      </c>
      <c r="B4" s="1">
        <v>0.66666666666666663</v>
      </c>
      <c r="C4" t="s">
        <v>224</v>
      </c>
      <c r="D4" t="s">
        <v>708</v>
      </c>
      <c r="F4">
        <v>10903</v>
      </c>
      <c r="G4" t="s">
        <v>284</v>
      </c>
      <c r="H4" t="s">
        <v>231</v>
      </c>
      <c r="I4" t="s">
        <v>232</v>
      </c>
      <c r="J4" t="s">
        <v>285</v>
      </c>
      <c r="K4" t="s">
        <v>932</v>
      </c>
      <c r="L4">
        <v>6</v>
      </c>
      <c r="M4">
        <v>65.0732</v>
      </c>
      <c r="N4">
        <v>59.692599999999999</v>
      </c>
      <c r="O4">
        <v>18.4603</v>
      </c>
      <c r="P4">
        <v>11.095599999999999</v>
      </c>
      <c r="Q4">
        <v>4.5315000000000003</v>
      </c>
      <c r="R4">
        <v>7.1875999999999998</v>
      </c>
      <c r="S4">
        <v>4.4122000000000003</v>
      </c>
      <c r="T4">
        <v>1.2595000000000001</v>
      </c>
      <c r="U4">
        <v>1.6062000000000001</v>
      </c>
      <c r="V4">
        <v>2.1869000000000001</v>
      </c>
      <c r="W4">
        <v>19.246400000000001</v>
      </c>
      <c r="X4" t="s">
        <v>667</v>
      </c>
      <c r="Y4">
        <v>1.3794</v>
      </c>
      <c r="Z4" t="s">
        <v>936</v>
      </c>
      <c r="AA4">
        <v>0.52580000000000005</v>
      </c>
      <c r="AB4" t="s">
        <v>259</v>
      </c>
      <c r="AC4">
        <v>1.3794999999999999</v>
      </c>
      <c r="AD4">
        <v>21.928999999999998</v>
      </c>
      <c r="AE4">
        <v>219.9658</v>
      </c>
      <c r="AF4">
        <v>10</v>
      </c>
      <c r="AG4">
        <v>124</v>
      </c>
    </row>
    <row r="5" spans="1:33">
      <c r="A5" t="s">
        <v>937</v>
      </c>
      <c r="B5" s="1">
        <v>0.66666666666666663</v>
      </c>
      <c r="C5" t="s">
        <v>224</v>
      </c>
      <c r="D5" t="s">
        <v>708</v>
      </c>
      <c r="F5">
        <v>10903</v>
      </c>
      <c r="G5" t="s">
        <v>284</v>
      </c>
      <c r="H5" t="s">
        <v>231</v>
      </c>
      <c r="I5" t="s">
        <v>232</v>
      </c>
      <c r="J5" t="s">
        <v>285</v>
      </c>
      <c r="K5" t="s">
        <v>932</v>
      </c>
      <c r="L5">
        <v>9</v>
      </c>
      <c r="M5">
        <v>70.696100000000001</v>
      </c>
      <c r="N5">
        <v>45.433</v>
      </c>
      <c r="O5">
        <v>31.570799999999998</v>
      </c>
      <c r="P5">
        <v>10.950699999999999</v>
      </c>
      <c r="Q5">
        <v>4.9180999999999999</v>
      </c>
      <c r="R5">
        <v>4.7428999999999997</v>
      </c>
      <c r="S5">
        <v>2.7437999999999998</v>
      </c>
      <c r="T5">
        <v>2.3831000000000002</v>
      </c>
      <c r="U5">
        <v>1.3652</v>
      </c>
      <c r="V5">
        <v>1.2242</v>
      </c>
      <c r="W5">
        <v>18.871400000000001</v>
      </c>
      <c r="X5" t="s">
        <v>288</v>
      </c>
      <c r="Y5">
        <v>1.8057000000000001</v>
      </c>
      <c r="Z5" t="s">
        <v>938</v>
      </c>
      <c r="AA5">
        <v>2.3357000000000001</v>
      </c>
      <c r="AB5" t="s">
        <v>628</v>
      </c>
      <c r="AC5">
        <v>6.1673999999999998</v>
      </c>
      <c r="AD5">
        <v>1.9959</v>
      </c>
      <c r="AE5">
        <v>207.20400000000001</v>
      </c>
      <c r="AF5">
        <v>7.5</v>
      </c>
      <c r="AG5">
        <v>0</v>
      </c>
    </row>
    <row r="6" spans="1:33">
      <c r="A6" t="s">
        <v>939</v>
      </c>
      <c r="B6" s="1">
        <v>0.66666666666666663</v>
      </c>
      <c r="C6" t="s">
        <v>224</v>
      </c>
      <c r="D6" t="s">
        <v>708</v>
      </c>
      <c r="F6">
        <v>10903</v>
      </c>
      <c r="G6" t="s">
        <v>284</v>
      </c>
      <c r="H6" t="s">
        <v>231</v>
      </c>
      <c r="I6" t="s">
        <v>232</v>
      </c>
      <c r="J6" t="s">
        <v>285</v>
      </c>
      <c r="K6" t="s">
        <v>932</v>
      </c>
      <c r="L6">
        <v>11</v>
      </c>
      <c r="M6">
        <v>43.736400000000003</v>
      </c>
      <c r="N6">
        <v>41.011200000000002</v>
      </c>
      <c r="O6">
        <v>36.216000000000001</v>
      </c>
      <c r="P6">
        <v>6.4828999999999999</v>
      </c>
      <c r="Q6">
        <v>5.4185999999999996</v>
      </c>
      <c r="R6">
        <v>4.5724999999999998</v>
      </c>
      <c r="S6">
        <v>2.3725000000000001</v>
      </c>
      <c r="T6">
        <v>1.9932000000000001</v>
      </c>
      <c r="U6">
        <v>3.1366999999999998</v>
      </c>
      <c r="V6">
        <v>1.2744</v>
      </c>
      <c r="W6">
        <v>12.6714</v>
      </c>
      <c r="X6" t="s">
        <v>417</v>
      </c>
      <c r="Y6">
        <v>0.85919999999999996</v>
      </c>
      <c r="Z6" t="s">
        <v>548</v>
      </c>
      <c r="AA6">
        <v>0.16980000000000001</v>
      </c>
      <c r="AB6" t="s">
        <v>940</v>
      </c>
      <c r="AC6">
        <v>0.1676</v>
      </c>
      <c r="AD6">
        <v>8.8260000000000005</v>
      </c>
      <c r="AE6">
        <v>168.9085</v>
      </c>
      <c r="AF6">
        <v>33</v>
      </c>
      <c r="AG6">
        <v>0</v>
      </c>
    </row>
    <row r="7" spans="1:33">
      <c r="A7" t="s">
        <v>941</v>
      </c>
      <c r="B7" s="1">
        <v>0.66666666666666663</v>
      </c>
      <c r="C7" t="s">
        <v>224</v>
      </c>
      <c r="D7" t="s">
        <v>708</v>
      </c>
      <c r="F7">
        <v>10903</v>
      </c>
      <c r="G7" t="s">
        <v>284</v>
      </c>
      <c r="H7" t="s">
        <v>231</v>
      </c>
      <c r="I7" t="s">
        <v>232</v>
      </c>
      <c r="J7" t="s">
        <v>285</v>
      </c>
      <c r="K7" t="s">
        <v>932</v>
      </c>
      <c r="L7">
        <v>5</v>
      </c>
      <c r="M7">
        <v>33.543100000000003</v>
      </c>
      <c r="N7">
        <v>29.5715</v>
      </c>
      <c r="O7">
        <v>23.063700000000001</v>
      </c>
      <c r="P7">
        <v>5.6014999999999997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328</v>
      </c>
      <c r="Y7">
        <v>1.173</v>
      </c>
      <c r="Z7" t="s">
        <v>942</v>
      </c>
      <c r="AA7">
        <v>0</v>
      </c>
      <c r="AB7" t="s">
        <v>267</v>
      </c>
      <c r="AC7">
        <v>1.0522</v>
      </c>
      <c r="AD7">
        <v>5.0999999999999996</v>
      </c>
      <c r="AE7">
        <v>111.76649999999999</v>
      </c>
      <c r="AF7">
        <v>200</v>
      </c>
      <c r="AG7">
        <v>0</v>
      </c>
    </row>
    <row r="51" spans="1:33" hidden="1" outlineLevel="1">
      <c r="A51" t="str">
        <f>C2</f>
        <v>Galway</v>
      </c>
      <c r="B51">
        <f>B2</f>
        <v>0.66666666666666663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Sweet Home Chicago (IRE)</v>
      </c>
      <c r="L52" t="str">
        <f t="shared" si="0"/>
        <v>Wicklow Brave</v>
      </c>
      <c r="M52" t="str">
        <f t="shared" si="0"/>
        <v>Wicklow Brave</v>
      </c>
      <c r="N52" t="str">
        <f t="shared" ref="N52:N91" si="1">INDEX($A$2:$A$20,(MATCH(LARGE(W$2:W$20,$J52),W$2:W$20,0)))</f>
        <v>Sweet Home Chicago (IRE)</v>
      </c>
      <c r="O52" t="str">
        <f t="shared" ref="O52:O91" si="2">INDEX($A$2:$A$20,(MATCH(LARGE(AA$2:AA$20,$J52),AA$2:AA$20,0)))</f>
        <v>Wicklow Brave</v>
      </c>
      <c r="P52" t="str">
        <f t="shared" ref="P52:P91" si="3">INDEX($A$2:$A$20,(MATCH(LARGE(Y$2:Y$20,$J52),Y$2:Y$20,0)))</f>
        <v>Wicklow Brave</v>
      </c>
      <c r="Q52" t="str">
        <f t="shared" ref="Q52:Q91" si="4">INDEX($A$2:$A$20,(MATCH(LARGE(Y$2:Y$20,$J52),Y$2:Y$20,0)))</f>
        <v>Wicklow Brave</v>
      </c>
      <c r="R52" t="str">
        <f t="shared" ref="R52:R91" si="5">INDEX($A$2:$A$20,(MATCH(LARGE(AD$2:AD$20,$J52),AD$2:AD$20,0)))</f>
        <v>Wicklow Brave</v>
      </c>
      <c r="S52" t="str">
        <f t="shared" ref="S52:S80" si="6">A2</f>
        <v>Wicklow Brave</v>
      </c>
      <c r="V52">
        <f t="shared" ref="V52:V80" si="7">SUM(Y52:AF52)</f>
        <v>42</v>
      </c>
      <c r="W52">
        <f t="shared" ref="W52:W80" si="8">V52-AG2</f>
        <v>-115</v>
      </c>
      <c r="X52">
        <f t="shared" ref="X52:X60" si="9">IF(ISNA(W52),"",W52)</f>
        <v>-115</v>
      </c>
      <c r="Y52">
        <f t="shared" ref="Y52:AA80" si="10">(($H$63+1)-(RANK(M2,M$2:M$30)))</f>
        <v>5</v>
      </c>
      <c r="Z52">
        <f t="shared" si="10"/>
        <v>6</v>
      </c>
      <c r="AA52">
        <f t="shared" si="10"/>
        <v>6</v>
      </c>
      <c r="AB52">
        <f t="shared" ref="AB52:AB80" si="11">(($H$63+1)-(RANK(W2,W$2:W$30)))</f>
        <v>2</v>
      </c>
      <c r="AC52">
        <f t="shared" ref="AC52:AC80" si="12">(($H$63+1)-(RANK(Y2,Y$2:Y$30)))</f>
        <v>6</v>
      </c>
      <c r="AD52">
        <f t="shared" ref="AD52:AD80" si="13">(($H$63+1)-(RANK(AA2,AA$2:AA$30)))</f>
        <v>6</v>
      </c>
      <c r="AE52">
        <f t="shared" ref="AE52:AF80" si="14">(($H$63+1)-(RANK(AC2,AC$2:AC$30)))</f>
        <v>5</v>
      </c>
      <c r="AF52">
        <f t="shared" si="14"/>
        <v>6</v>
      </c>
      <c r="AG52" t="str">
        <f>INDEX(S52:S92, MATCH(LARGE(X52:X92, 1),X52:X92, 0))</f>
        <v>Val De Ferbet (FR)</v>
      </c>
    </row>
    <row r="53" spans="1:33" hidden="1" outlineLevel="1">
      <c r="A53" t="s">
        <v>43</v>
      </c>
      <c r="B53" t="str">
        <f>A2</f>
        <v>Wicklow Brave</v>
      </c>
      <c r="C53">
        <f>AE2</f>
        <v>329.65280000000001</v>
      </c>
      <c r="D53">
        <f>AG2</f>
        <v>157</v>
      </c>
      <c r="E53">
        <f>C53-D53</f>
        <v>172.65280000000001</v>
      </c>
      <c r="F53">
        <f>SUMIF(B53:B61, B53, G53:G61)</f>
        <v>1.1251264083341919</v>
      </c>
      <c r="G53">
        <f>(1/C53)*(C53-C54)</f>
        <v>0.1721311027845055</v>
      </c>
      <c r="H53">
        <f>AF2</f>
        <v>0.15</v>
      </c>
      <c r="J53">
        <v>2</v>
      </c>
      <c r="K53" t="str">
        <f t="shared" si="0"/>
        <v>Wicklow Brave</v>
      </c>
      <c r="L53" t="str">
        <f t="shared" si="0"/>
        <v>Sweet Home Chicago (IRE)</v>
      </c>
      <c r="M53" t="str">
        <f t="shared" si="0"/>
        <v>Dare To Endeavour</v>
      </c>
      <c r="N53" t="str">
        <f t="shared" si="1"/>
        <v>Jaime Sommers (IRE)</v>
      </c>
      <c r="O53" t="str">
        <f t="shared" si="2"/>
        <v>Sweet Home Chicago (IRE)</v>
      </c>
      <c r="P53" t="str">
        <f t="shared" si="3"/>
        <v>Sweet Home Chicago (IRE)</v>
      </c>
      <c r="Q53" t="str">
        <f t="shared" si="4"/>
        <v>Sweet Home Chicago (IRE)</v>
      </c>
      <c r="R53" t="str">
        <f t="shared" si="5"/>
        <v>Jaime Sommers (IRE)</v>
      </c>
      <c r="S53" t="str">
        <f t="shared" si="6"/>
        <v>Sweet Home Chicago (IRE)</v>
      </c>
      <c r="V53">
        <f t="shared" si="7"/>
        <v>36</v>
      </c>
      <c r="W53">
        <f t="shared" si="8"/>
        <v>-79</v>
      </c>
      <c r="X53">
        <f t="shared" si="9"/>
        <v>-79</v>
      </c>
      <c r="Y53">
        <f t="shared" si="10"/>
        <v>6</v>
      </c>
      <c r="Z53">
        <f t="shared" si="10"/>
        <v>5</v>
      </c>
      <c r="AA53">
        <f t="shared" si="10"/>
        <v>3</v>
      </c>
      <c r="AB53">
        <f t="shared" si="11"/>
        <v>6</v>
      </c>
      <c r="AC53">
        <f t="shared" si="12"/>
        <v>5</v>
      </c>
      <c r="AD53">
        <f t="shared" si="13"/>
        <v>5</v>
      </c>
      <c r="AE53">
        <f t="shared" si="14"/>
        <v>2</v>
      </c>
      <c r="AF53">
        <f t="shared" si="14"/>
        <v>4</v>
      </c>
    </row>
    <row r="54" spans="1:33" hidden="1" outlineLevel="1">
      <c r="A54" t="s">
        <v>44</v>
      </c>
      <c r="B54" t="str">
        <f>A3</f>
        <v>Sweet Home Chicago (IRE)</v>
      </c>
      <c r="C54">
        <f>AE3</f>
        <v>272.90929999999997</v>
      </c>
      <c r="D54">
        <f>AG3</f>
        <v>115</v>
      </c>
      <c r="E54">
        <f t="shared" ref="E54:E55" si="15">C54-D54</f>
        <v>157.90929999999997</v>
      </c>
      <c r="F54">
        <f ca="1">SUMIF(B53:B64, B54, G53:G61)</f>
        <v>0.17272879391307752</v>
      </c>
      <c r="H54">
        <f>AF3</f>
        <v>20</v>
      </c>
      <c r="J54">
        <v>3</v>
      </c>
      <c r="K54" t="str">
        <f t="shared" si="0"/>
        <v>Val De Ferbet (FR)</v>
      </c>
      <c r="L54" t="str">
        <f t="shared" si="0"/>
        <v>Jaime Sommers (IRE)</v>
      </c>
      <c r="M54" t="str">
        <f t="shared" si="0"/>
        <v>Val De Ferbet (FR)</v>
      </c>
      <c r="N54" t="str">
        <f t="shared" si="1"/>
        <v>Val De Ferbet (FR)</v>
      </c>
      <c r="O54" t="str">
        <f t="shared" si="2"/>
        <v>Val De Ferbet (FR)</v>
      </c>
      <c r="P54" t="str">
        <f t="shared" si="3"/>
        <v>Val De Ferbet (FR)</v>
      </c>
      <c r="Q54" t="str">
        <f t="shared" si="4"/>
        <v>Val De Ferbet (FR)</v>
      </c>
      <c r="R54" t="str">
        <f t="shared" si="5"/>
        <v>Sweet Home Chicago (IRE)</v>
      </c>
      <c r="S54" t="str">
        <f t="shared" si="6"/>
        <v>Jaime Sommers (IRE)</v>
      </c>
      <c r="V54">
        <f t="shared" si="7"/>
        <v>28</v>
      </c>
      <c r="W54">
        <f t="shared" si="8"/>
        <v>-96</v>
      </c>
      <c r="X54">
        <f t="shared" si="9"/>
        <v>-96</v>
      </c>
      <c r="Y54">
        <f t="shared" si="10"/>
        <v>3</v>
      </c>
      <c r="Z54">
        <f t="shared" si="10"/>
        <v>4</v>
      </c>
      <c r="AA54">
        <f t="shared" si="10"/>
        <v>1</v>
      </c>
      <c r="AB54">
        <f t="shared" si="11"/>
        <v>5</v>
      </c>
      <c r="AC54">
        <f t="shared" si="12"/>
        <v>3</v>
      </c>
      <c r="AD54">
        <f t="shared" si="13"/>
        <v>3</v>
      </c>
      <c r="AE54">
        <f t="shared" si="14"/>
        <v>4</v>
      </c>
      <c r="AF54">
        <f t="shared" si="14"/>
        <v>5</v>
      </c>
    </row>
    <row r="55" spans="1:33" hidden="1" outlineLevel="1">
      <c r="A55" t="s">
        <v>45</v>
      </c>
      <c r="B55" t="str">
        <f>A4</f>
        <v>Jaime Sommers (IRE)</v>
      </c>
      <c r="C55">
        <f>AE4</f>
        <v>219.9658</v>
      </c>
      <c r="D55">
        <f>AG4</f>
        <v>124</v>
      </c>
      <c r="E55">
        <f t="shared" si="15"/>
        <v>95.965800000000002</v>
      </c>
      <c r="F55">
        <f ca="1">SUMIF(B53:B64, B55, G53:G61)</f>
        <v>0</v>
      </c>
      <c r="H55">
        <f>AF4</f>
        <v>10</v>
      </c>
      <c r="J55">
        <v>4</v>
      </c>
      <c r="K55" t="str">
        <f t="shared" si="0"/>
        <v>Jaime Sommers (IRE)</v>
      </c>
      <c r="L55" t="str">
        <f t="shared" si="0"/>
        <v>Val De Ferbet (FR)</v>
      </c>
      <c r="M55" t="str">
        <f t="shared" si="0"/>
        <v>Sweet Home Chicago (IRE)</v>
      </c>
      <c r="N55" t="str">
        <f t="shared" si="1"/>
        <v>Dare To Endeavour</v>
      </c>
      <c r="O55" t="str">
        <f t="shared" si="2"/>
        <v>Jaime Sommers (IRE)</v>
      </c>
      <c r="P55" t="str">
        <f t="shared" si="3"/>
        <v>Jaime Sommers (IRE)</v>
      </c>
      <c r="Q55" t="str">
        <f t="shared" si="4"/>
        <v>Jaime Sommers (IRE)</v>
      </c>
      <c r="R55" t="str">
        <f t="shared" si="5"/>
        <v>Dare To Endeavour</v>
      </c>
      <c r="S55" t="str">
        <f t="shared" si="6"/>
        <v>Val De Ferbet (FR)</v>
      </c>
      <c r="V55">
        <f t="shared" si="7"/>
        <v>30</v>
      </c>
      <c r="W55">
        <f t="shared" si="8"/>
        <v>30</v>
      </c>
      <c r="X55">
        <f t="shared" si="9"/>
        <v>30</v>
      </c>
      <c r="Y55">
        <f t="shared" si="10"/>
        <v>4</v>
      </c>
      <c r="Z55">
        <f t="shared" si="10"/>
        <v>3</v>
      </c>
      <c r="AA55">
        <f t="shared" si="10"/>
        <v>4</v>
      </c>
      <c r="AB55">
        <f t="shared" si="11"/>
        <v>4</v>
      </c>
      <c r="AC55">
        <f t="shared" si="12"/>
        <v>4</v>
      </c>
      <c r="AD55">
        <f t="shared" si="13"/>
        <v>4</v>
      </c>
      <c r="AE55">
        <f t="shared" si="14"/>
        <v>6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Sweet Home Chicago (IRE)</v>
      </c>
      <c r="C56">
        <f>LARGE(M$2:M$20, D56)</f>
        <v>112.761</v>
      </c>
      <c r="D56">
        <v>1</v>
      </c>
      <c r="E56">
        <f>LARGE(M$2:M$20, F56)</f>
        <v>102.46769999999999</v>
      </c>
      <c r="F56">
        <v>2</v>
      </c>
      <c r="G56">
        <f t="shared" ref="G56:G61" si="16">IF(C56&gt;0, (1/C56)*(C56-E56), 0.1)</f>
        <v>9.1284220608189012E-2</v>
      </c>
      <c r="H56">
        <f t="shared" ref="H56:H61" si="17">INDEX(AF$2:AF$20,MATCH(B56,A$2:A$20,0))</f>
        <v>20</v>
      </c>
      <c r="J56">
        <v>5</v>
      </c>
      <c r="K56" t="str">
        <f t="shared" si="0"/>
        <v>Dare To Endeavour</v>
      </c>
      <c r="L56" t="str">
        <f t="shared" si="0"/>
        <v>Dare To Endeavour</v>
      </c>
      <c r="M56" t="str">
        <f t="shared" si="0"/>
        <v>Indian Air (IRE)</v>
      </c>
      <c r="N56" t="str">
        <f t="shared" si="1"/>
        <v>Wicklow Brave</v>
      </c>
      <c r="O56" t="str">
        <f t="shared" si="2"/>
        <v>Dare To Endeavour</v>
      </c>
      <c r="P56" t="str">
        <f t="shared" si="3"/>
        <v>Indian Air (IRE)</v>
      </c>
      <c r="Q56" t="str">
        <f t="shared" si="4"/>
        <v>Indian Air (IRE)</v>
      </c>
      <c r="R56" t="str">
        <f t="shared" si="5"/>
        <v>Indian Air (IRE)</v>
      </c>
      <c r="S56" t="str">
        <f t="shared" si="6"/>
        <v>Dare To Endeavour</v>
      </c>
      <c r="V56">
        <f t="shared" si="7"/>
        <v>19</v>
      </c>
      <c r="W56">
        <f t="shared" si="8"/>
        <v>19</v>
      </c>
      <c r="X56">
        <f t="shared" si="9"/>
        <v>19</v>
      </c>
      <c r="Y56">
        <f t="shared" si="10"/>
        <v>2</v>
      </c>
      <c r="Z56">
        <f t="shared" si="10"/>
        <v>2</v>
      </c>
      <c r="AA56">
        <f t="shared" si="10"/>
        <v>5</v>
      </c>
      <c r="AB56">
        <f t="shared" si="11"/>
        <v>3</v>
      </c>
      <c r="AC56">
        <f t="shared" si="12"/>
        <v>1</v>
      </c>
      <c r="AD56">
        <f t="shared" si="13"/>
        <v>2</v>
      </c>
      <c r="AE56">
        <f t="shared" si="14"/>
        <v>1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Sweet Home Chicago (IRE)</v>
      </c>
      <c r="C57">
        <f>LARGE(W$2:W$20, D57)</f>
        <v>20.9529</v>
      </c>
      <c r="D57">
        <v>1</v>
      </c>
      <c r="E57">
        <f>LARGE(W$2:W$20, F57)</f>
        <v>19.246400000000001</v>
      </c>
      <c r="F57">
        <v>2</v>
      </c>
      <c r="G57">
        <f t="shared" si="16"/>
        <v>8.144457330488851E-2</v>
      </c>
      <c r="H57">
        <f t="shared" si="17"/>
        <v>20</v>
      </c>
      <c r="J57">
        <v>6</v>
      </c>
      <c r="K57" t="str">
        <f t="shared" si="0"/>
        <v>Indian Air (IRE)</v>
      </c>
      <c r="L57" t="str">
        <f t="shared" si="0"/>
        <v>Indian Air (IRE)</v>
      </c>
      <c r="M57" t="str">
        <f t="shared" si="0"/>
        <v>Jaime Sommers (IRE)</v>
      </c>
      <c r="N57" t="str">
        <f t="shared" si="1"/>
        <v>Wicklow Brave</v>
      </c>
      <c r="O57" t="str">
        <f t="shared" si="2"/>
        <v>Indian Air (IRE)</v>
      </c>
      <c r="P57" t="str">
        <f t="shared" si="3"/>
        <v>Dare To Endeavour</v>
      </c>
      <c r="Q57" t="str">
        <f t="shared" si="4"/>
        <v>Dare To Endeavour</v>
      </c>
      <c r="R57" t="str">
        <f t="shared" si="5"/>
        <v>Val De Ferbet (FR)</v>
      </c>
      <c r="S57" t="str">
        <f t="shared" si="6"/>
        <v>Indian Air (IRE)</v>
      </c>
      <c r="V57">
        <f t="shared" si="7"/>
        <v>14</v>
      </c>
      <c r="W57">
        <f t="shared" si="8"/>
        <v>14</v>
      </c>
      <c r="X57">
        <f t="shared" si="9"/>
        <v>14</v>
      </c>
      <c r="Y57">
        <f t="shared" si="10"/>
        <v>1</v>
      </c>
      <c r="Z57">
        <f t="shared" si="10"/>
        <v>1</v>
      </c>
      <c r="AA57">
        <f t="shared" si="10"/>
        <v>2</v>
      </c>
      <c r="AB57">
        <f t="shared" si="11"/>
        <v>2</v>
      </c>
      <c r="AC57">
        <f t="shared" si="12"/>
        <v>2</v>
      </c>
      <c r="AD57">
        <f t="shared" si="13"/>
        <v>1</v>
      </c>
      <c r="AE57">
        <f t="shared" si="14"/>
        <v>3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Wicklow Brave</v>
      </c>
      <c r="C58">
        <f>LARGE(AA$2:AA$20, D58)</f>
        <v>4.5869</v>
      </c>
      <c r="D58">
        <v>1</v>
      </c>
      <c r="E58">
        <f>LARGE(AA$2:AA$20, F58)</f>
        <v>2.3647</v>
      </c>
      <c r="F58">
        <v>2</v>
      </c>
      <c r="G58">
        <f t="shared" si="16"/>
        <v>0.48446663323813471</v>
      </c>
      <c r="H58">
        <f t="shared" si="17"/>
        <v>0.15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>
        <f t="shared" si="11"/>
        <v>2</v>
      </c>
      <c r="AC58" t="e">
        <f t="shared" si="12"/>
        <v>#N/A</v>
      </c>
      <c r="AD58">
        <f t="shared" si="13"/>
        <v>1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Val De Ferbet (FR)</v>
      </c>
      <c r="C59">
        <f>LARGE(AC$2:AC$20, D59)</f>
        <v>6.1673999999999998</v>
      </c>
      <c r="D59">
        <v>1</v>
      </c>
      <c r="E59">
        <f>LARGE(AC$2:AC$20, F59)</f>
        <v>1.8849</v>
      </c>
      <c r="F59">
        <v>2</v>
      </c>
      <c r="G59">
        <f t="shared" si="16"/>
        <v>0.69437688491098348</v>
      </c>
      <c r="H59">
        <f t="shared" si="17"/>
        <v>7.5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>
        <f t="shared" si="11"/>
        <v>2</v>
      </c>
      <c r="AC59" t="e">
        <f t="shared" si="12"/>
        <v>#N/A</v>
      </c>
      <c r="AD59">
        <f t="shared" si="13"/>
        <v>1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Wicklow Brave</v>
      </c>
      <c r="C60">
        <f>LARGE(Y$2:Y$20, D60)</f>
        <v>4.2358000000000002</v>
      </c>
      <c r="D60">
        <v>1</v>
      </c>
      <c r="E60">
        <f>LARGE(Y$2:Y$20, F60)</f>
        <v>3.1938</v>
      </c>
      <c r="F60">
        <v>2</v>
      </c>
      <c r="G60">
        <f t="shared" si="16"/>
        <v>0.24599839463619627</v>
      </c>
      <c r="H60">
        <f t="shared" si="17"/>
        <v>0.15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>
        <f t="shared" si="11"/>
        <v>2</v>
      </c>
      <c r="AC60" t="e">
        <f t="shared" si="12"/>
        <v>#N/A</v>
      </c>
      <c r="AD60">
        <f t="shared" si="13"/>
        <v>1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Wicklow Brave</v>
      </c>
      <c r="C61">
        <f>LARGE(AD$2:AD$20, D61)</f>
        <v>28.2056</v>
      </c>
      <c r="D61">
        <v>1</v>
      </c>
      <c r="E61">
        <f>LARGE(AD$2:AD$20, F61)</f>
        <v>21.928999999999998</v>
      </c>
      <c r="F61">
        <v>2</v>
      </c>
      <c r="G61">
        <f t="shared" si="16"/>
        <v>0.2225302776753553</v>
      </c>
      <c r="H61">
        <f t="shared" si="17"/>
        <v>0.15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2</v>
      </c>
      <c r="AC61" t="e">
        <f t="shared" si="12"/>
        <v>#N/A</v>
      </c>
      <c r="AD61">
        <f t="shared" si="13"/>
        <v>1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Wicklow Brave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2</v>
      </c>
      <c r="AC62" t="e">
        <f t="shared" si="12"/>
        <v>#N/A</v>
      </c>
      <c r="AD62">
        <f t="shared" si="13"/>
        <v>1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Sweet Home Chicago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6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2</v>
      </c>
      <c r="AC63" t="e">
        <f t="shared" si="12"/>
        <v>#N/A</v>
      </c>
      <c r="AD63">
        <f t="shared" si="13"/>
        <v>1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Wicklow Brave</v>
      </c>
      <c r="C64">
        <f>INDEX(AF$2:AF$20,MATCH(B64,A$2:A$20,0))</f>
        <v>0.15</v>
      </c>
      <c r="D64">
        <v>1</v>
      </c>
      <c r="E64">
        <f>SUMIF(B53:B61, B64, G53:G61)</f>
        <v>1.1251264083341919</v>
      </c>
      <c r="F64">
        <v>0</v>
      </c>
      <c r="G64" t="str">
        <f>K2</f>
        <v>Miriam Hand Play In Pink Fundraiser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2</v>
      </c>
      <c r="AC64" t="e">
        <f t="shared" si="12"/>
        <v>#N/A</v>
      </c>
      <c r="AD64">
        <f t="shared" si="13"/>
        <v>1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3m </v>
      </c>
      <c r="H65">
        <f>LARGE(G58:G60, 1)</f>
        <v>0.69437688491098348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2</v>
      </c>
      <c r="AC65" t="e">
        <f t="shared" si="12"/>
        <v>#N/A</v>
      </c>
      <c r="AD65">
        <f t="shared" si="13"/>
        <v>1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2</v>
      </c>
      <c r="G66">
        <f>F2</f>
        <v>10903</v>
      </c>
      <c r="H66">
        <f ca="1">LARGE(F53:F55, 1)</f>
        <v>1.1251264083341919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2</v>
      </c>
      <c r="AC66" t="e">
        <f t="shared" si="12"/>
        <v>#N/A</v>
      </c>
      <c r="AD66">
        <f t="shared" si="13"/>
        <v>1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Wicklow Brave</v>
      </c>
      <c r="F67">
        <f>IF(H63&lt;11, F66+1, F66)</f>
        <v>3</v>
      </c>
      <c r="G67" t="str">
        <f>G2</f>
        <v>Yielding</v>
      </c>
      <c r="H67" t="str">
        <f ca="1">INDEX(B53:B55,MATCH(H66,F53:F55,0))</f>
        <v>Wicklow Brave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2</v>
      </c>
      <c r="AC67" t="e">
        <f t="shared" si="12"/>
        <v>#N/A</v>
      </c>
      <c r="AD67">
        <f t="shared" si="13"/>
        <v>1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Wicklow Brave</v>
      </c>
      <c r="B68" t="str">
        <f ca="1">IF(ISNA(A68), B56, A68)</f>
        <v>Wicklow Brave</v>
      </c>
      <c r="C68">
        <f ca="1">INDEX(AF$2:AF$20,MATCH(B68,A$2:A$20,0))</f>
        <v>0.15</v>
      </c>
      <c r="D68">
        <v>1</v>
      </c>
      <c r="F68">
        <f ca="1">IF(E70&gt;0.5, F67+1, F67)</f>
        <v>4</v>
      </c>
      <c r="G68" t="str">
        <f>I2</f>
        <v>Non Handicap</v>
      </c>
      <c r="H68">
        <f ca="1">IF(G66&gt;10000, G70+1, G70)</f>
        <v>6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2</v>
      </c>
      <c r="AC68" t="e">
        <f t="shared" si="12"/>
        <v>#N/A</v>
      </c>
      <c r="AD68">
        <f t="shared" si="13"/>
        <v>1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Wicklow Brave</v>
      </c>
      <c r="C69">
        <f ca="1">INDEX(AF$2:AF$20,MATCH(B69,A$2:A$20,0))</f>
        <v>0.15</v>
      </c>
      <c r="D69">
        <v>1</v>
      </c>
      <c r="F69">
        <f ca="1">IF(E70&gt;1, F68+1, F68)</f>
        <v>5</v>
      </c>
      <c r="G69">
        <f ca="1">IF(G66&lt;5000, F70-1, F70)</f>
        <v>5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2</v>
      </c>
      <c r="AC69" t="e">
        <f t="shared" si="12"/>
        <v>#N/A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Wicklow Brave</v>
      </c>
      <c r="C70">
        <f ca="1">INDEX(AF$2:AF$20,MATCH(B70,A$2:A$20,0))</f>
        <v>0.15</v>
      </c>
      <c r="D70">
        <v>1</v>
      </c>
      <c r="E70">
        <f ca="1">SUMIF(B53:B61, B70, G53:G61)</f>
        <v>1.1251264083341919</v>
      </c>
      <c r="F70">
        <f ca="1">IF(E70&gt;1.5, F69+1, F69)</f>
        <v>5</v>
      </c>
      <c r="G70">
        <f ca="1">IF(H63&gt;15, G69-1, G69)</f>
        <v>5</v>
      </c>
      <c r="H70" t="str">
        <f ca="1">IF(H68=0,"*",IF(H68=1,"*",IF(H68=2,"**",IF(H68=3,"***",IF(H68=4,"****",IF(H68&gt;=5,"*****","*"))))))</f>
        <v>*****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2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2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Wicklow Brave</v>
      </c>
      <c r="C72">
        <f>C53</f>
        <v>329.65280000000001</v>
      </c>
      <c r="D72">
        <f>(1/C72)*(C72-C73)</f>
        <v>0.1721311027845055</v>
      </c>
      <c r="E72">
        <f>H53</f>
        <v>0.15</v>
      </c>
      <c r="F72">
        <f>(E72*10)-10</f>
        <v>-8.5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2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Sweet Home Chicago (IRE)</v>
      </c>
      <c r="C73">
        <f t="shared" si="19"/>
        <v>272.90929999999997</v>
      </c>
      <c r="D73">
        <f>(1/C73)*(C73-C74)</f>
        <v>0.19399668681133247</v>
      </c>
      <c r="E73">
        <f t="shared" ref="E73:E74" si="20">H54</f>
        <v>20</v>
      </c>
      <c r="F73">
        <f>(E73*10)-10</f>
        <v>190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2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Jaime Sommers (IRE)</v>
      </c>
      <c r="C74">
        <f t="shared" si="19"/>
        <v>219.9658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2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2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2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0.15</v>
      </c>
      <c r="C77">
        <f>SMALL(AF2:AF50, 1)</f>
        <v>0.15</v>
      </c>
      <c r="D77" t="str">
        <f>IF(G77&lt;=3, "YES", "NO")</f>
        <v>YES</v>
      </c>
      <c r="E77">
        <f>IF(C77=0,SMALL(AF2:AF49,2), C77)</f>
        <v>0.15</v>
      </c>
      <c r="F77">
        <f>IF(E77=0, SMALL(AF2:AF49, 3), E77)</f>
        <v>0.15</v>
      </c>
      <c r="G77">
        <f>IF(F77=0, SMALL(AF2:AF49, 4), F77)</f>
        <v>0.15</v>
      </c>
      <c r="H77" t="str">
        <f>INDEX(A2:A50, MATCH(G77, AF2:AF50, 0))</f>
        <v>Wicklow Brave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2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329.65280000000001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2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329.65280000000001</v>
      </c>
      <c r="C79">
        <f>C78/B79</f>
        <v>3.0334946343546906E-5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Wicklow Brave is highly rated.</v>
      </c>
      <c r="H79" t="str">
        <f>INDEX(A2:A50, MATCH(B79, AE2:AE50, 0))</f>
        <v>Wicklow Brave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2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20.962900000000001</v>
      </c>
      <c r="D80" t="str">
        <f>D2</f>
        <v xml:space="preserve">3m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2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20.9529</v>
      </c>
      <c r="C81">
        <f>C80/B81</f>
        <v>1.0004772609042185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Indian Air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Galway</v>
      </c>
    </row>
    <row r="82" spans="1:19" hidden="1" outlineLevel="1">
      <c r="A82" t="s">
        <v>110</v>
      </c>
      <c r="B82">
        <f>INDEX(M2:M49, MATCH(H77, A2:A49, 0))</f>
        <v>102.46769999999999</v>
      </c>
      <c r="C82">
        <f>(B83-B82)+0.01</f>
        <v>10.303300000000002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112.761</v>
      </c>
      <c r="C83">
        <f>C82/B83</f>
        <v>9.1372903752183848E-2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Wicklow Braveis the form horse.</v>
      </c>
      <c r="H83" t="str">
        <f>INDEX(A2:A50,MATCH(B83,INDEX(M2:M50,0)))</f>
        <v>Indian Air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1.8849</v>
      </c>
      <c r="C84">
        <f>(B85-B84)+0.01</f>
        <v>4.2924999999999995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6.1673999999999998</v>
      </c>
      <c r="C85">
        <f>C84/B85</f>
        <v>0.69599831371404475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Val De Ferbet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28.2056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28.2056</v>
      </c>
      <c r="C87">
        <f>C86/B87</f>
        <v>3.5453952406614287E-4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Wicklow Brave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4.2358000000000002</v>
      </c>
      <c r="C88">
        <f>B89-B88</f>
        <v>0</v>
      </c>
      <c r="H88" t="str">
        <f>INDEX(X2:X50, MATCH(B88, Y2:Y50, 0))</f>
        <v>Walsh, R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4.2358000000000002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Walsh, R. </v>
      </c>
      <c r="H89" t="str">
        <f>INDEX(X2:X50, MATCH(B89, Y2:Y50, 0))</f>
        <v>Walsh, R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93.198999999999998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93.198999999999998</v>
      </c>
      <c r="C91">
        <f>(C90+0.01)/(B91+0.01)</f>
        <v>2.1457155424905319E-4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Wicklow Brave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5703125" bestFit="1" customWidth="1"/>
    <col min="2" max="2" width="17" bestFit="1" customWidth="1"/>
    <col min="3" max="3" width="15.85546875" bestFit="1" customWidth="1"/>
    <col min="4" max="5" width="12" bestFit="1" customWidth="1"/>
    <col min="6" max="6" width="15.85546875" bestFit="1" customWidth="1"/>
    <col min="7" max="7" width="86.42578125" bestFit="1" customWidth="1"/>
    <col min="8" max="8" width="18" bestFit="1" customWidth="1"/>
    <col min="9" max="9" width="13.42578125" bestFit="1" customWidth="1"/>
    <col min="10" max="10" width="16.28515625" bestFit="1" customWidth="1"/>
    <col min="11" max="11" width="65.140625" bestFit="1" customWidth="1"/>
    <col min="12" max="12" width="17" bestFit="1" customWidth="1"/>
    <col min="13" max="13" width="14" bestFit="1" customWidth="1"/>
    <col min="14" max="19" width="22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.42578125" bestFit="1" customWidth="1"/>
    <col min="25" max="25" width="14.42578125" bestFit="1" customWidth="1"/>
    <col min="26" max="26" width="20.7109375" bestFit="1" customWidth="1"/>
    <col min="27" max="27" width="15" bestFit="1" customWidth="1"/>
    <col min="28" max="28" width="22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946</v>
      </c>
      <c r="B2" s="1">
        <v>0.67361111111111116</v>
      </c>
      <c r="C2" t="s">
        <v>146</v>
      </c>
      <c r="D2" t="s">
        <v>943</v>
      </c>
      <c r="E2" t="s">
        <v>330</v>
      </c>
      <c r="F2">
        <v>4379</v>
      </c>
      <c r="G2" t="s">
        <v>230</v>
      </c>
      <c r="H2" t="s">
        <v>231</v>
      </c>
      <c r="I2" t="s">
        <v>232</v>
      </c>
      <c r="J2" t="s">
        <v>944</v>
      </c>
      <c r="K2" t="s">
        <v>945</v>
      </c>
      <c r="L2">
        <v>5</v>
      </c>
      <c r="M2">
        <v>76.029499999999999</v>
      </c>
      <c r="N2">
        <v>49.956899999999997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25.9129</v>
      </c>
      <c r="X2" t="s">
        <v>334</v>
      </c>
      <c r="Y2">
        <v>2.2086999999999999</v>
      </c>
      <c r="Z2" t="s">
        <v>335</v>
      </c>
      <c r="AA2">
        <v>1.4916</v>
      </c>
      <c r="AB2" t="s">
        <v>307</v>
      </c>
      <c r="AC2">
        <v>2.1991999999999998</v>
      </c>
      <c r="AD2">
        <v>10.7</v>
      </c>
      <c r="AE2" s="23">
        <v>223.95820000000001</v>
      </c>
      <c r="AF2">
        <v>7</v>
      </c>
      <c r="AG2">
        <v>0</v>
      </c>
    </row>
    <row r="3" spans="1:33">
      <c r="A3" t="s">
        <v>948</v>
      </c>
      <c r="B3" s="1">
        <v>0.67361111111111116</v>
      </c>
      <c r="C3" t="s">
        <v>146</v>
      </c>
      <c r="D3" t="s">
        <v>943</v>
      </c>
      <c r="E3" t="s">
        <v>330</v>
      </c>
      <c r="F3">
        <v>4379</v>
      </c>
      <c r="G3" t="s">
        <v>230</v>
      </c>
      <c r="H3" t="s">
        <v>231</v>
      </c>
      <c r="I3" t="s">
        <v>232</v>
      </c>
      <c r="J3" t="s">
        <v>944</v>
      </c>
      <c r="K3" t="s">
        <v>945</v>
      </c>
      <c r="L3">
        <v>5</v>
      </c>
      <c r="M3">
        <v>73.666200000000003</v>
      </c>
      <c r="N3">
        <v>42.003500000000003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7.7792000000000003</v>
      </c>
      <c r="X3" t="s">
        <v>580</v>
      </c>
      <c r="Y3">
        <v>2.2751000000000001</v>
      </c>
      <c r="Z3" t="s">
        <v>949</v>
      </c>
      <c r="AA3">
        <v>0.2364</v>
      </c>
      <c r="AB3" t="s">
        <v>290</v>
      </c>
      <c r="AC3">
        <v>1.9368000000000001</v>
      </c>
      <c r="AD3">
        <v>36.5</v>
      </c>
      <c r="AE3">
        <v>214.92850000000001</v>
      </c>
      <c r="AF3">
        <v>6.5</v>
      </c>
      <c r="AG3">
        <v>0</v>
      </c>
    </row>
    <row r="4" spans="1:33">
      <c r="A4" t="s">
        <v>950</v>
      </c>
      <c r="B4" s="1">
        <v>0.67361111111111116</v>
      </c>
      <c r="C4" t="s">
        <v>146</v>
      </c>
      <c r="D4" t="s">
        <v>943</v>
      </c>
      <c r="E4" t="s">
        <v>330</v>
      </c>
      <c r="F4">
        <v>4379</v>
      </c>
      <c r="G4" t="s">
        <v>230</v>
      </c>
      <c r="H4" t="s">
        <v>231</v>
      </c>
      <c r="I4" t="s">
        <v>232</v>
      </c>
      <c r="J4" t="s">
        <v>944</v>
      </c>
      <c r="K4" t="s">
        <v>945</v>
      </c>
      <c r="L4">
        <v>4</v>
      </c>
      <c r="M4">
        <v>60.0473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24.008600000000001</v>
      </c>
      <c r="X4" t="s">
        <v>341</v>
      </c>
      <c r="Y4">
        <v>4.3845000000000001</v>
      </c>
      <c r="Z4" t="s">
        <v>342</v>
      </c>
      <c r="AA4">
        <v>3.4108000000000001</v>
      </c>
      <c r="AB4" t="s">
        <v>951</v>
      </c>
      <c r="AC4">
        <v>0</v>
      </c>
      <c r="AD4">
        <v>26.2</v>
      </c>
      <c r="AE4">
        <v>209.38300000000001</v>
      </c>
      <c r="AF4">
        <v>10</v>
      </c>
      <c r="AG4">
        <v>0</v>
      </c>
    </row>
    <row r="5" spans="1:33">
      <c r="A5" t="s">
        <v>952</v>
      </c>
      <c r="B5" s="1">
        <v>0.67361111111111116</v>
      </c>
      <c r="C5" t="s">
        <v>146</v>
      </c>
      <c r="D5" t="s">
        <v>943</v>
      </c>
      <c r="E5" t="s">
        <v>330</v>
      </c>
      <c r="F5">
        <v>4379</v>
      </c>
      <c r="G5" t="s">
        <v>230</v>
      </c>
      <c r="H5" t="s">
        <v>231</v>
      </c>
      <c r="I5" t="s">
        <v>232</v>
      </c>
      <c r="J5" t="s">
        <v>944</v>
      </c>
      <c r="K5" t="s">
        <v>945</v>
      </c>
      <c r="L5">
        <v>5</v>
      </c>
      <c r="M5">
        <v>65.016800000000003</v>
      </c>
      <c r="N5">
        <v>45.328899999999997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12.57</v>
      </c>
      <c r="X5" t="s">
        <v>562</v>
      </c>
      <c r="Y5">
        <v>2.262</v>
      </c>
      <c r="Z5" t="s">
        <v>783</v>
      </c>
      <c r="AA5">
        <v>1.3098000000000001</v>
      </c>
      <c r="AB5" t="s">
        <v>953</v>
      </c>
      <c r="AC5">
        <v>1.6228</v>
      </c>
      <c r="AD5">
        <v>13.2</v>
      </c>
      <c r="AE5">
        <v>190.04230000000001</v>
      </c>
      <c r="AF5">
        <v>10</v>
      </c>
      <c r="AG5">
        <v>0</v>
      </c>
    </row>
    <row r="6" spans="1:33">
      <c r="A6" t="s">
        <v>954</v>
      </c>
      <c r="B6" s="1">
        <v>0.67361111111111116</v>
      </c>
      <c r="C6" t="s">
        <v>146</v>
      </c>
      <c r="D6" t="s">
        <v>943</v>
      </c>
      <c r="E6" t="s">
        <v>330</v>
      </c>
      <c r="F6">
        <v>4379</v>
      </c>
      <c r="G6" t="s">
        <v>230</v>
      </c>
      <c r="H6" t="s">
        <v>231</v>
      </c>
      <c r="I6" t="s">
        <v>232</v>
      </c>
      <c r="J6" t="s">
        <v>944</v>
      </c>
      <c r="K6" t="s">
        <v>945</v>
      </c>
      <c r="L6">
        <v>5</v>
      </c>
      <c r="M6">
        <v>54.946599999999997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19.36</v>
      </c>
      <c r="X6" t="s">
        <v>955</v>
      </c>
      <c r="Y6">
        <v>2.93</v>
      </c>
      <c r="Z6" t="s">
        <v>956</v>
      </c>
      <c r="AA6">
        <v>0.6129</v>
      </c>
      <c r="AB6" t="s">
        <v>957</v>
      </c>
      <c r="AC6">
        <v>1.0876999999999999</v>
      </c>
      <c r="AD6">
        <v>20.2</v>
      </c>
      <c r="AE6">
        <v>182.71090000000001</v>
      </c>
      <c r="AF6">
        <v>10</v>
      </c>
      <c r="AG6">
        <v>0</v>
      </c>
    </row>
    <row r="7" spans="1:33">
      <c r="A7" t="s">
        <v>958</v>
      </c>
      <c r="B7" s="1">
        <v>0.67361111111111116</v>
      </c>
      <c r="C7" t="s">
        <v>146</v>
      </c>
      <c r="D7" t="s">
        <v>943</v>
      </c>
      <c r="E7" t="s">
        <v>330</v>
      </c>
      <c r="F7">
        <v>4379</v>
      </c>
      <c r="G7" t="s">
        <v>230</v>
      </c>
      <c r="H7" t="s">
        <v>231</v>
      </c>
      <c r="I7" t="s">
        <v>232</v>
      </c>
      <c r="J7" t="s">
        <v>944</v>
      </c>
      <c r="K7" t="s">
        <v>945</v>
      </c>
      <c r="L7">
        <v>5</v>
      </c>
      <c r="M7">
        <v>51.853000000000002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5.7142999999999997</v>
      </c>
      <c r="X7" t="s">
        <v>959</v>
      </c>
      <c r="Y7">
        <v>0.65400000000000003</v>
      </c>
      <c r="Z7" t="s">
        <v>960</v>
      </c>
      <c r="AA7">
        <v>0.33329999999999999</v>
      </c>
      <c r="AB7" t="s">
        <v>353</v>
      </c>
      <c r="AC7">
        <v>1.6866000000000001</v>
      </c>
      <c r="AD7">
        <v>1.2</v>
      </c>
      <c r="AE7">
        <v>140.30959999999999</v>
      </c>
      <c r="AF7">
        <v>14</v>
      </c>
      <c r="AG7">
        <v>0</v>
      </c>
    </row>
    <row r="8" spans="1:33">
      <c r="A8" t="s">
        <v>961</v>
      </c>
      <c r="B8" s="1">
        <v>0.67361111111111116</v>
      </c>
      <c r="C8" t="s">
        <v>146</v>
      </c>
      <c r="D8" t="s">
        <v>943</v>
      </c>
      <c r="E8" t="s">
        <v>330</v>
      </c>
      <c r="F8">
        <v>4379</v>
      </c>
      <c r="G8" t="s">
        <v>230</v>
      </c>
      <c r="H8" t="s">
        <v>231</v>
      </c>
      <c r="I8" t="s">
        <v>232</v>
      </c>
      <c r="J8" t="s">
        <v>944</v>
      </c>
      <c r="K8" t="s">
        <v>945</v>
      </c>
      <c r="L8">
        <v>5</v>
      </c>
      <c r="M8">
        <v>42.3172</v>
      </c>
      <c r="N8">
        <v>34.567900000000002</v>
      </c>
      <c r="O8">
        <v>11.5022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9.9821000000000009</v>
      </c>
      <c r="X8" t="s">
        <v>962</v>
      </c>
      <c r="Y8">
        <v>1.1738</v>
      </c>
      <c r="Z8" t="s">
        <v>963</v>
      </c>
      <c r="AA8">
        <v>1.2092000000000001</v>
      </c>
      <c r="AB8" t="s">
        <v>757</v>
      </c>
      <c r="AC8">
        <v>1.5368999999999999</v>
      </c>
      <c r="AD8">
        <v>14.2006</v>
      </c>
      <c r="AE8">
        <v>133.28960000000001</v>
      </c>
      <c r="AF8">
        <v>20</v>
      </c>
      <c r="AG8">
        <v>0</v>
      </c>
    </row>
    <row r="9" spans="1:33">
      <c r="A9" t="s">
        <v>964</v>
      </c>
      <c r="B9" s="1">
        <v>0.67361111111111116</v>
      </c>
      <c r="C9" t="s">
        <v>146</v>
      </c>
      <c r="D9" t="s">
        <v>943</v>
      </c>
      <c r="E9" t="s">
        <v>330</v>
      </c>
      <c r="F9">
        <v>4379</v>
      </c>
      <c r="G9" t="s">
        <v>230</v>
      </c>
      <c r="H9" t="s">
        <v>231</v>
      </c>
      <c r="I9" t="s">
        <v>232</v>
      </c>
      <c r="J9" t="s">
        <v>944</v>
      </c>
      <c r="K9" t="s">
        <v>945</v>
      </c>
      <c r="L9">
        <v>5</v>
      </c>
      <c r="M9">
        <v>20.329899999999999</v>
      </c>
      <c r="N9">
        <v>24.4526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8.4136000000000006</v>
      </c>
      <c r="X9" t="s">
        <v>965</v>
      </c>
      <c r="Y9">
        <v>1.9323999999999999</v>
      </c>
      <c r="Z9" t="s">
        <v>478</v>
      </c>
      <c r="AA9">
        <v>2.7587999999999999</v>
      </c>
      <c r="AB9" t="s">
        <v>267</v>
      </c>
      <c r="AC9">
        <v>1.9399</v>
      </c>
      <c r="AD9">
        <v>1.2</v>
      </c>
      <c r="AE9">
        <v>81.410899999999998</v>
      </c>
      <c r="AF9">
        <v>66</v>
      </c>
      <c r="AG9">
        <v>0</v>
      </c>
    </row>
    <row r="10" spans="1:33">
      <c r="A10" t="s">
        <v>966</v>
      </c>
      <c r="B10" s="1">
        <v>0.67361111111111116</v>
      </c>
      <c r="C10" t="s">
        <v>146</v>
      </c>
      <c r="D10" t="s">
        <v>943</v>
      </c>
      <c r="E10" t="s">
        <v>330</v>
      </c>
      <c r="F10">
        <v>4379</v>
      </c>
      <c r="G10" t="s">
        <v>230</v>
      </c>
      <c r="H10" t="s">
        <v>231</v>
      </c>
      <c r="I10" t="s">
        <v>232</v>
      </c>
      <c r="J10" t="s">
        <v>944</v>
      </c>
      <c r="K10" t="s">
        <v>945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967</v>
      </c>
      <c r="Y10">
        <v>0.35639999999999999</v>
      </c>
      <c r="Z10" t="s">
        <v>342</v>
      </c>
      <c r="AA10">
        <v>3.4108000000000001</v>
      </c>
      <c r="AB10" t="s">
        <v>290</v>
      </c>
      <c r="AC10">
        <v>1.8480000000000001</v>
      </c>
      <c r="AD10">
        <v>3.7</v>
      </c>
      <c r="AE10">
        <v>9.3152000000000008</v>
      </c>
      <c r="AF10">
        <v>10</v>
      </c>
      <c r="AG10">
        <v>0</v>
      </c>
    </row>
    <row r="11" spans="1:33">
      <c r="A11" t="s">
        <v>968</v>
      </c>
      <c r="B11" s="1">
        <v>0.67361111111111116</v>
      </c>
      <c r="C11" t="s">
        <v>146</v>
      </c>
      <c r="D11" t="s">
        <v>943</v>
      </c>
      <c r="E11" t="s">
        <v>330</v>
      </c>
      <c r="F11">
        <v>4379</v>
      </c>
      <c r="G11" t="s">
        <v>230</v>
      </c>
      <c r="H11" t="s">
        <v>231</v>
      </c>
      <c r="I11" t="s">
        <v>232</v>
      </c>
      <c r="J11" t="s">
        <v>944</v>
      </c>
      <c r="K11" t="s">
        <v>945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349</v>
      </c>
      <c r="Y11">
        <v>3.1478000000000002</v>
      </c>
      <c r="Z11" t="s">
        <v>350</v>
      </c>
      <c r="AA11">
        <v>2.2730000000000001</v>
      </c>
      <c r="AB11" t="s">
        <v>255</v>
      </c>
      <c r="AC11">
        <v>1.5041</v>
      </c>
      <c r="AD11">
        <v>1.2</v>
      </c>
      <c r="AE11">
        <v>8.1249000000000002</v>
      </c>
      <c r="AF11">
        <v>6.5</v>
      </c>
      <c r="AG11">
        <v>0</v>
      </c>
    </row>
    <row r="12" spans="1:33">
      <c r="A12" t="s">
        <v>969</v>
      </c>
      <c r="B12" s="1">
        <v>0.67361111111111116</v>
      </c>
      <c r="C12" t="s">
        <v>146</v>
      </c>
      <c r="D12" t="s">
        <v>943</v>
      </c>
      <c r="E12" t="s">
        <v>330</v>
      </c>
      <c r="F12">
        <v>4379</v>
      </c>
      <c r="G12" t="s">
        <v>230</v>
      </c>
      <c r="H12" t="s">
        <v>231</v>
      </c>
      <c r="I12" t="s">
        <v>232</v>
      </c>
      <c r="J12" t="s">
        <v>944</v>
      </c>
      <c r="K12" t="s">
        <v>945</v>
      </c>
      <c r="L12">
        <v>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874</v>
      </c>
      <c r="Y12">
        <v>3.2170999999999998</v>
      </c>
      <c r="Z12" t="s">
        <v>875</v>
      </c>
      <c r="AA12">
        <v>0.79990000000000006</v>
      </c>
      <c r="AB12" t="s">
        <v>564</v>
      </c>
      <c r="AC12">
        <v>1.9953000000000001</v>
      </c>
      <c r="AD12">
        <v>1.2</v>
      </c>
      <c r="AE12">
        <v>7.2122999999999999</v>
      </c>
      <c r="AF12">
        <v>5</v>
      </c>
      <c r="AG12">
        <v>0</v>
      </c>
    </row>
    <row r="13" spans="1:33">
      <c r="A13" t="s">
        <v>970</v>
      </c>
      <c r="B13" s="1">
        <v>0.67361111111111116</v>
      </c>
      <c r="C13" t="s">
        <v>146</v>
      </c>
      <c r="D13" t="s">
        <v>943</v>
      </c>
      <c r="E13" t="s">
        <v>330</v>
      </c>
      <c r="F13">
        <v>4379</v>
      </c>
      <c r="G13" t="s">
        <v>230</v>
      </c>
      <c r="H13" t="s">
        <v>231</v>
      </c>
      <c r="I13" t="s">
        <v>232</v>
      </c>
      <c r="J13" t="s">
        <v>944</v>
      </c>
      <c r="K13" t="s">
        <v>945</v>
      </c>
      <c r="L13">
        <v>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971</v>
      </c>
      <c r="Y13">
        <v>1.9212</v>
      </c>
      <c r="Z13" t="s">
        <v>972</v>
      </c>
      <c r="AA13">
        <v>1.3422000000000001</v>
      </c>
      <c r="AB13" t="s">
        <v>426</v>
      </c>
      <c r="AC13">
        <v>1.8902000000000001</v>
      </c>
      <c r="AD13">
        <v>1.2</v>
      </c>
      <c r="AE13">
        <v>6.3536000000000001</v>
      </c>
      <c r="AF13">
        <v>14</v>
      </c>
      <c r="AG13">
        <v>0</v>
      </c>
    </row>
    <row r="14" spans="1:33">
      <c r="A14" t="s">
        <v>973</v>
      </c>
      <c r="B14" s="1">
        <v>0.67361111111111116</v>
      </c>
      <c r="C14" t="s">
        <v>146</v>
      </c>
      <c r="D14" t="s">
        <v>943</v>
      </c>
      <c r="E14" t="s">
        <v>330</v>
      </c>
      <c r="F14">
        <v>4379</v>
      </c>
      <c r="G14" t="s">
        <v>230</v>
      </c>
      <c r="H14" t="s">
        <v>231</v>
      </c>
      <c r="I14" t="s">
        <v>232</v>
      </c>
      <c r="J14" t="s">
        <v>944</v>
      </c>
      <c r="K14" t="s">
        <v>945</v>
      </c>
      <c r="L14">
        <v>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974</v>
      </c>
      <c r="Y14">
        <v>0.40820000000000001</v>
      </c>
      <c r="Z14" t="s">
        <v>975</v>
      </c>
      <c r="AA14">
        <v>1.333</v>
      </c>
      <c r="AB14" t="s">
        <v>784</v>
      </c>
      <c r="AC14">
        <v>1.0283</v>
      </c>
      <c r="AD14">
        <v>1.2</v>
      </c>
      <c r="AE14">
        <v>3.9695</v>
      </c>
      <c r="AF14">
        <v>5.5</v>
      </c>
      <c r="AG14">
        <v>0</v>
      </c>
    </row>
    <row r="51" spans="1:33" hidden="1" outlineLevel="1">
      <c r="A51" t="str">
        <f>C2</f>
        <v>Aintree</v>
      </c>
      <c r="B51">
        <f>B2</f>
        <v>0.67361111111111116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Tashunka (IRE)</v>
      </c>
      <c r="L52" t="str">
        <f t="shared" si="0"/>
        <v>Tashunka (IRE)</v>
      </c>
      <c r="M52" t="str">
        <f t="shared" si="0"/>
        <v>Pardon Me</v>
      </c>
      <c r="N52" t="str">
        <f t="shared" ref="N52:N91" si="1">INDEX($A$2:$A$20,(MATCH(LARGE(W$2:W$20,$J52),W$2:W$20,0)))</f>
        <v>Tashunka (IRE)</v>
      </c>
      <c r="O52" t="str">
        <f t="shared" ref="O52:O91" si="2">INDEX($A$2:$A$20,(MATCH(LARGE(AA$2:AA$20,$J52),AA$2:AA$20,0)))</f>
        <v>Teme Spirit (IRE)</v>
      </c>
      <c r="P52" t="str">
        <f t="shared" ref="P52:P91" si="3">INDEX($A$2:$A$20,(MATCH(LARGE(Y$2:Y$20,$J52),Y$2:Y$20,0)))</f>
        <v>Teme Spirit (IRE)</v>
      </c>
      <c r="Q52" t="str">
        <f t="shared" ref="Q52:Q91" si="4">INDEX($A$2:$A$20,(MATCH(LARGE(Y$2:Y$20,$J52),Y$2:Y$20,0)))</f>
        <v>Teme Spirit (IRE)</v>
      </c>
      <c r="R52" t="str">
        <f t="shared" ref="R52:R91" si="5">INDEX($A$2:$A$20,(MATCH(LARGE(AD$2:AD$20,$J52),AD$2:AD$20,0)))</f>
        <v>Sweet Adare (IRE)</v>
      </c>
      <c r="S52" t="str">
        <f t="shared" ref="S52:S80" si="6">A2</f>
        <v>Tashunka (IRE)</v>
      </c>
      <c r="V52">
        <f t="shared" ref="V52:V80" si="7">SUM(Y52:AF52)</f>
        <v>88</v>
      </c>
      <c r="W52">
        <f t="shared" ref="W52:W80" si="8">V52-AG2</f>
        <v>88</v>
      </c>
      <c r="X52">
        <f t="shared" ref="X52:X60" si="9">IF(ISNA(W52),"",W52)</f>
        <v>88</v>
      </c>
      <c r="Y52">
        <f t="shared" ref="Y52:AA80" si="10">(($H$63+1)-(RANK(M2,M$2:M$30)))</f>
        <v>13</v>
      </c>
      <c r="Z52">
        <f t="shared" si="10"/>
        <v>13</v>
      </c>
      <c r="AA52">
        <f t="shared" si="10"/>
        <v>12</v>
      </c>
      <c r="AB52">
        <f t="shared" ref="AB52:AB80" si="11">(($H$63+1)-(RANK(W2,W$2:W$30)))</f>
        <v>13</v>
      </c>
      <c r="AC52">
        <f t="shared" ref="AC52:AC80" si="12">(($H$63+1)-(RANK(Y2,Y$2:Y$30)))</f>
        <v>7</v>
      </c>
      <c r="AD52">
        <f t="shared" ref="AD52:AD80" si="13">(($H$63+1)-(RANK(AA2,AA$2:AA$30)))</f>
        <v>9</v>
      </c>
      <c r="AE52">
        <f t="shared" ref="AE52:AF80" si="14">(($H$63+1)-(RANK(AC2,AC$2:AC$30)))</f>
        <v>13</v>
      </c>
      <c r="AF52">
        <f t="shared" si="14"/>
        <v>8</v>
      </c>
      <c r="AG52" t="str">
        <f>INDEX(S52:S92, MATCH(LARGE(X52:X92, 1),X52:X92, 0))</f>
        <v>Tashunka (IRE)</v>
      </c>
    </row>
    <row r="53" spans="1:33" hidden="1" outlineLevel="1">
      <c r="A53" t="s">
        <v>43</v>
      </c>
      <c r="B53" t="str">
        <f>A2</f>
        <v>Tashunka (IRE)</v>
      </c>
      <c r="C53">
        <f>AE2</f>
        <v>223.95820000000001</v>
      </c>
      <c r="D53">
        <f>AG2</f>
        <v>0</v>
      </c>
      <c r="E53">
        <f>C53-D53</f>
        <v>223.95820000000001</v>
      </c>
      <c r="F53">
        <f>SUMIF(B53:B61, B53, G53:G61)</f>
        <v>0.23760669867413464</v>
      </c>
      <c r="G53">
        <f>(1/C53)*(C53-C54)</f>
        <v>4.0318684468798154E-2</v>
      </c>
      <c r="H53">
        <f>AF2</f>
        <v>7</v>
      </c>
      <c r="J53">
        <v>2</v>
      </c>
      <c r="K53" t="str">
        <f t="shared" si="0"/>
        <v>Sweet Adare (IRE)</v>
      </c>
      <c r="L53" t="str">
        <f t="shared" si="0"/>
        <v>Whiteoak Fleur</v>
      </c>
      <c r="M53" t="str">
        <f t="shared" si="0"/>
        <v>Tashunka (IRE)</v>
      </c>
      <c r="N53" t="str">
        <f t="shared" si="1"/>
        <v>Teme Spirit (IRE)</v>
      </c>
      <c r="O53" t="str">
        <f t="shared" si="2"/>
        <v>Teme Spirit (IRE)</v>
      </c>
      <c r="P53" t="str">
        <f t="shared" si="3"/>
        <v>Legends Gold (IRE)</v>
      </c>
      <c r="Q53" t="str">
        <f t="shared" si="4"/>
        <v>Legends Gold (IRE)</v>
      </c>
      <c r="R53" t="str">
        <f t="shared" si="5"/>
        <v>Teme Spirit (IRE)</v>
      </c>
      <c r="S53" t="str">
        <f t="shared" si="6"/>
        <v>Sweet Adare (IRE)</v>
      </c>
      <c r="V53">
        <f t="shared" si="7"/>
        <v>75</v>
      </c>
      <c r="W53">
        <f t="shared" si="8"/>
        <v>75</v>
      </c>
      <c r="X53">
        <f t="shared" si="9"/>
        <v>75</v>
      </c>
      <c r="Y53">
        <f t="shared" si="10"/>
        <v>12</v>
      </c>
      <c r="Z53">
        <f t="shared" si="10"/>
        <v>11</v>
      </c>
      <c r="AA53">
        <f t="shared" si="10"/>
        <v>12</v>
      </c>
      <c r="AB53">
        <f t="shared" si="11"/>
        <v>7</v>
      </c>
      <c r="AC53">
        <f t="shared" si="12"/>
        <v>9</v>
      </c>
      <c r="AD53">
        <f t="shared" si="13"/>
        <v>1</v>
      </c>
      <c r="AE53">
        <f t="shared" si="14"/>
        <v>10</v>
      </c>
      <c r="AF53">
        <f t="shared" si="14"/>
        <v>13</v>
      </c>
    </row>
    <row r="54" spans="1:33" hidden="1" outlineLevel="1">
      <c r="A54" t="s">
        <v>44</v>
      </c>
      <c r="B54" t="str">
        <f>A3</f>
        <v>Sweet Adare (IRE)</v>
      </c>
      <c r="C54">
        <f>AE3</f>
        <v>214.92850000000001</v>
      </c>
      <c r="D54">
        <f>AG3</f>
        <v>0</v>
      </c>
      <c r="E54">
        <f t="shared" ref="E54:E55" si="15">C54-D54</f>
        <v>214.92850000000001</v>
      </c>
      <c r="F54">
        <f ca="1">SUMIF(B53:B64, B54, G53:G61)</f>
        <v>0.28219178082191781</v>
      </c>
      <c r="H54">
        <f>AF3</f>
        <v>6.5</v>
      </c>
      <c r="J54">
        <v>3</v>
      </c>
      <c r="K54" t="str">
        <f t="shared" si="0"/>
        <v>Whiteoak Fleur</v>
      </c>
      <c r="L54" t="str">
        <f t="shared" si="0"/>
        <v>Sweet Adare (IRE)</v>
      </c>
      <c r="M54" t="str">
        <f t="shared" si="0"/>
        <v>Tashunka (IRE)</v>
      </c>
      <c r="N54" t="str">
        <f t="shared" si="1"/>
        <v>Briery Express</v>
      </c>
      <c r="O54" t="str">
        <f t="shared" si="2"/>
        <v>Inajiffy (IRE)</v>
      </c>
      <c r="P54" t="str">
        <f t="shared" si="3"/>
        <v>Aggy With It (IRE)</v>
      </c>
      <c r="Q54" t="str">
        <f t="shared" si="4"/>
        <v>Aggy With It (IRE)</v>
      </c>
      <c r="R54" t="str">
        <f t="shared" si="5"/>
        <v>Briery Express</v>
      </c>
      <c r="S54" t="str">
        <f t="shared" si="6"/>
        <v>Teme Spirit (IRE)</v>
      </c>
      <c r="V54">
        <f t="shared" si="7"/>
        <v>81</v>
      </c>
      <c r="W54">
        <f t="shared" si="8"/>
        <v>81</v>
      </c>
      <c r="X54">
        <f t="shared" si="9"/>
        <v>81</v>
      </c>
      <c r="Y54">
        <f t="shared" si="10"/>
        <v>10</v>
      </c>
      <c r="Z54">
        <f t="shared" si="10"/>
        <v>8</v>
      </c>
      <c r="AA54">
        <f t="shared" si="10"/>
        <v>12</v>
      </c>
      <c r="AB54">
        <f t="shared" si="11"/>
        <v>12</v>
      </c>
      <c r="AC54">
        <f t="shared" si="12"/>
        <v>13</v>
      </c>
      <c r="AD54">
        <f t="shared" si="13"/>
        <v>13</v>
      </c>
      <c r="AE54">
        <f t="shared" si="14"/>
        <v>1</v>
      </c>
      <c r="AF54">
        <f t="shared" si="14"/>
        <v>12</v>
      </c>
    </row>
    <row r="55" spans="1:33" hidden="1" outlineLevel="1">
      <c r="A55" t="s">
        <v>45</v>
      </c>
      <c r="B55" t="str">
        <f>A4</f>
        <v>Teme Spirit (IRE)</v>
      </c>
      <c r="C55">
        <f>AE4</f>
        <v>209.38300000000001</v>
      </c>
      <c r="D55">
        <f>AG4</f>
        <v>0</v>
      </c>
      <c r="E55">
        <f t="shared" si="15"/>
        <v>209.38300000000001</v>
      </c>
      <c r="F55">
        <f ca="1">SUMIF(B53:B64, B55, G53:G61)</f>
        <v>0.26625612954726885</v>
      </c>
      <c r="H55">
        <f>AF4</f>
        <v>10</v>
      </c>
      <c r="J55">
        <v>4</v>
      </c>
      <c r="K55" t="str">
        <f t="shared" si="0"/>
        <v>Teme Spirit (IRE)</v>
      </c>
      <c r="L55" t="str">
        <f t="shared" si="0"/>
        <v>Pardon Me</v>
      </c>
      <c r="M55" t="str">
        <f t="shared" si="0"/>
        <v>Tashunka (IRE)</v>
      </c>
      <c r="N55" t="str">
        <f t="shared" si="1"/>
        <v>Whiteoak Fleur</v>
      </c>
      <c r="O55" t="str">
        <f t="shared" si="2"/>
        <v>Aggy With It (IRE)</v>
      </c>
      <c r="P55" t="str">
        <f t="shared" si="3"/>
        <v>Briery Express</v>
      </c>
      <c r="Q55" t="str">
        <f t="shared" si="4"/>
        <v>Briery Express</v>
      </c>
      <c r="R55" t="str">
        <f t="shared" si="5"/>
        <v>Pardon Me</v>
      </c>
      <c r="S55" t="str">
        <f t="shared" si="6"/>
        <v>Whiteoak Fleur</v>
      </c>
      <c r="V55">
        <f t="shared" si="7"/>
        <v>74</v>
      </c>
      <c r="W55">
        <f t="shared" si="8"/>
        <v>74</v>
      </c>
      <c r="X55">
        <f t="shared" si="9"/>
        <v>74</v>
      </c>
      <c r="Y55">
        <f t="shared" si="10"/>
        <v>11</v>
      </c>
      <c r="Z55">
        <f t="shared" si="10"/>
        <v>12</v>
      </c>
      <c r="AA55">
        <f t="shared" si="10"/>
        <v>12</v>
      </c>
      <c r="AB55">
        <f t="shared" si="11"/>
        <v>10</v>
      </c>
      <c r="AC55">
        <f t="shared" si="12"/>
        <v>8</v>
      </c>
      <c r="AD55">
        <f t="shared" si="13"/>
        <v>6</v>
      </c>
      <c r="AE55">
        <f t="shared" si="14"/>
        <v>6</v>
      </c>
      <c r="AF55">
        <f t="shared" si="14"/>
        <v>9</v>
      </c>
    </row>
    <row r="56" spans="1:33" hidden="1" outlineLevel="1">
      <c r="A56" t="s">
        <v>46</v>
      </c>
      <c r="B56" t="str">
        <f>INDEX(A$2:A$20,MATCH(C56,M$2:M$20,0))</f>
        <v>Tashunka (IRE)</v>
      </c>
      <c r="C56">
        <f>LARGE(M$2:M$20, D56)</f>
        <v>76.029499999999999</v>
      </c>
      <c r="D56">
        <v>1</v>
      </c>
      <c r="E56">
        <f>LARGE(M$2:M$20, F56)</f>
        <v>73.666200000000003</v>
      </c>
      <c r="F56">
        <v>2</v>
      </c>
      <c r="G56">
        <f t="shared" ref="G56:G61" si="16">IF(C56&gt;0, (1/C56)*(C56-E56), 0.1)</f>
        <v>3.1083987136571928E-2</v>
      </c>
      <c r="H56">
        <f t="shared" ref="H56:H61" si="17">INDEX(AF$2:AF$20,MATCH(B56,A$2:A$20,0))</f>
        <v>7</v>
      </c>
      <c r="J56">
        <v>5</v>
      </c>
      <c r="K56" t="str">
        <f t="shared" si="0"/>
        <v>Briery Express</v>
      </c>
      <c r="L56" t="str">
        <f t="shared" si="0"/>
        <v>Inajiffy (IRE)</v>
      </c>
      <c r="M56" t="str">
        <f t="shared" si="0"/>
        <v>Tashunka (IRE)</v>
      </c>
      <c r="N56" t="str">
        <f t="shared" si="1"/>
        <v>Pardon Me</v>
      </c>
      <c r="O56" t="str">
        <f t="shared" si="2"/>
        <v>Tashunka (IRE)</v>
      </c>
      <c r="P56" t="str">
        <f t="shared" si="3"/>
        <v>Sweet Adare (IRE)</v>
      </c>
      <c r="Q56" t="str">
        <f t="shared" si="4"/>
        <v>Sweet Adare (IRE)</v>
      </c>
      <c r="R56" t="str">
        <f t="shared" si="5"/>
        <v>Whiteoak Fleur</v>
      </c>
      <c r="S56" t="str">
        <f t="shared" si="6"/>
        <v>Briery Express</v>
      </c>
      <c r="V56">
        <f t="shared" si="7"/>
        <v>67</v>
      </c>
      <c r="W56">
        <f t="shared" si="8"/>
        <v>67</v>
      </c>
      <c r="X56">
        <f t="shared" si="9"/>
        <v>67</v>
      </c>
      <c r="Y56">
        <f t="shared" si="10"/>
        <v>9</v>
      </c>
      <c r="Z56">
        <f t="shared" si="10"/>
        <v>8</v>
      </c>
      <c r="AA56">
        <f t="shared" si="10"/>
        <v>12</v>
      </c>
      <c r="AB56">
        <f t="shared" si="11"/>
        <v>11</v>
      </c>
      <c r="AC56">
        <f t="shared" si="12"/>
        <v>10</v>
      </c>
      <c r="AD56">
        <f t="shared" si="13"/>
        <v>3</v>
      </c>
      <c r="AE56">
        <f t="shared" si="14"/>
        <v>3</v>
      </c>
      <c r="AF56">
        <f t="shared" si="14"/>
        <v>11</v>
      </c>
    </row>
    <row r="57" spans="1:33" hidden="1" outlineLevel="1">
      <c r="A57" t="s">
        <v>25</v>
      </c>
      <c r="B57" t="str">
        <f>INDEX(A$2:A$20,MATCH(C57,W$2:W$20,0))</f>
        <v>Tashunka (IRE)</v>
      </c>
      <c r="C57">
        <f>LARGE(W$2:W$20, D57)</f>
        <v>25.9129</v>
      </c>
      <c r="D57">
        <v>1</v>
      </c>
      <c r="E57">
        <f>LARGE(W$2:W$20, F57)</f>
        <v>24.008600000000001</v>
      </c>
      <c r="F57">
        <v>2</v>
      </c>
      <c r="G57">
        <f t="shared" si="16"/>
        <v>7.3488494147702463E-2</v>
      </c>
      <c r="H57">
        <f t="shared" si="17"/>
        <v>7</v>
      </c>
      <c r="J57">
        <v>6</v>
      </c>
      <c r="K57" t="str">
        <f t="shared" si="0"/>
        <v>Poperinghe Ginger (IRE)</v>
      </c>
      <c r="L57" t="str">
        <f t="shared" si="0"/>
        <v>Teme Spirit (IRE)</v>
      </c>
      <c r="M57" t="str">
        <f t="shared" si="0"/>
        <v>Tashunka (IRE)</v>
      </c>
      <c r="N57" t="str">
        <f t="shared" si="1"/>
        <v>Inajiffy (IRE)</v>
      </c>
      <c r="O57" t="str">
        <f t="shared" si="2"/>
        <v>Henrietta Bell (IRE)</v>
      </c>
      <c r="P57" t="str">
        <f t="shared" si="3"/>
        <v>Whiteoak Fleur</v>
      </c>
      <c r="Q57" t="str">
        <f t="shared" si="4"/>
        <v>Whiteoak Fleur</v>
      </c>
      <c r="R57" t="str">
        <f t="shared" si="5"/>
        <v>Tashunka (IRE)</v>
      </c>
      <c r="S57" t="str">
        <f t="shared" si="6"/>
        <v>Poperinghe Ginger (IRE)</v>
      </c>
      <c r="V57">
        <f t="shared" si="7"/>
        <v>52</v>
      </c>
      <c r="W57">
        <f t="shared" si="8"/>
        <v>52</v>
      </c>
      <c r="X57">
        <f t="shared" si="9"/>
        <v>52</v>
      </c>
      <c r="Y57">
        <f t="shared" si="10"/>
        <v>8</v>
      </c>
      <c r="Z57">
        <f t="shared" si="10"/>
        <v>8</v>
      </c>
      <c r="AA57">
        <f t="shared" si="10"/>
        <v>12</v>
      </c>
      <c r="AB57">
        <f t="shared" si="11"/>
        <v>6</v>
      </c>
      <c r="AC57">
        <f t="shared" si="12"/>
        <v>3</v>
      </c>
      <c r="AD57">
        <f t="shared" si="13"/>
        <v>2</v>
      </c>
      <c r="AE57">
        <f t="shared" si="14"/>
        <v>7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Teme Spirit (IRE)</v>
      </c>
      <c r="C58">
        <f>LARGE(AA$2:AA$20, D58)</f>
        <v>3.4108000000000001</v>
      </c>
      <c r="D58">
        <v>1</v>
      </c>
      <c r="E58">
        <f>LARGE(AA$2:AA$20, F58)</f>
        <v>3.4108000000000001</v>
      </c>
      <c r="F58">
        <v>2</v>
      </c>
      <c r="G58">
        <f t="shared" si="16"/>
        <v>0</v>
      </c>
      <c r="H58">
        <f t="shared" si="17"/>
        <v>10</v>
      </c>
      <c r="J58">
        <v>7</v>
      </c>
      <c r="K58" t="str">
        <f t="shared" si="0"/>
        <v>Pardon Me</v>
      </c>
      <c r="L58" t="str">
        <f t="shared" si="0"/>
        <v>Teme Spirit (IRE)</v>
      </c>
      <c r="M58" t="str">
        <f t="shared" si="0"/>
        <v>Tashunka (IRE)</v>
      </c>
      <c r="N58" t="str">
        <f t="shared" si="1"/>
        <v>Sweet Adare (IRE)</v>
      </c>
      <c r="O58" t="str">
        <f t="shared" si="2"/>
        <v>Madam Cloud (IRE)</v>
      </c>
      <c r="P58" t="str">
        <f t="shared" si="3"/>
        <v>Tashunka (IRE)</v>
      </c>
      <c r="Q58" t="str">
        <f t="shared" si="4"/>
        <v>Tashunka (IRE)</v>
      </c>
      <c r="R58" t="str">
        <f t="shared" si="5"/>
        <v>Bleue Away (IRE)</v>
      </c>
      <c r="S58" t="str">
        <f t="shared" si="6"/>
        <v>Pardon Me</v>
      </c>
      <c r="V58">
        <f t="shared" si="7"/>
        <v>63</v>
      </c>
      <c r="W58">
        <f t="shared" si="8"/>
        <v>63</v>
      </c>
      <c r="X58">
        <f t="shared" si="9"/>
        <v>63</v>
      </c>
      <c r="Y58">
        <f t="shared" si="10"/>
        <v>7</v>
      </c>
      <c r="Z58">
        <f t="shared" si="10"/>
        <v>10</v>
      </c>
      <c r="AA58">
        <f t="shared" si="10"/>
        <v>13</v>
      </c>
      <c r="AB58">
        <f t="shared" si="11"/>
        <v>9</v>
      </c>
      <c r="AC58">
        <f t="shared" si="12"/>
        <v>4</v>
      </c>
      <c r="AD58">
        <f t="shared" si="13"/>
        <v>5</v>
      </c>
      <c r="AE58">
        <f t="shared" si="14"/>
        <v>5</v>
      </c>
      <c r="AF58">
        <f t="shared" si="14"/>
        <v>10</v>
      </c>
    </row>
    <row r="59" spans="1:33" hidden="1" outlineLevel="1">
      <c r="A59" t="s">
        <v>30</v>
      </c>
      <c r="B59" t="str">
        <f>INDEX(A$2:A$20,MATCH(C59,AC$2:AC$20,0))</f>
        <v>Tashunka (IRE)</v>
      </c>
      <c r="C59">
        <f>LARGE(AC$2:AC$20, D59)</f>
        <v>2.1991999999999998</v>
      </c>
      <c r="D59">
        <v>1</v>
      </c>
      <c r="E59">
        <f>LARGE(AC$2:AC$20, F59)</f>
        <v>1.9953000000000001</v>
      </c>
      <c r="F59">
        <v>2</v>
      </c>
      <c r="G59">
        <f t="shared" si="16"/>
        <v>9.2715532921062105E-2</v>
      </c>
      <c r="H59">
        <f t="shared" si="17"/>
        <v>7</v>
      </c>
      <c r="J59">
        <v>8</v>
      </c>
      <c r="K59" t="str">
        <f t="shared" si="0"/>
        <v>Inajiffy (IRE)</v>
      </c>
      <c r="L59" t="str">
        <f t="shared" si="0"/>
        <v>Teme Spirit (IRE)</v>
      </c>
      <c r="M59" t="str">
        <f t="shared" si="0"/>
        <v>Tashunka (IRE)</v>
      </c>
      <c r="N59" t="str">
        <f t="shared" si="1"/>
        <v>Poperinghe Ginger (IRE)</v>
      </c>
      <c r="O59" t="str">
        <f t="shared" si="2"/>
        <v>Whiteoak Fleur</v>
      </c>
      <c r="P59" t="str">
        <f t="shared" si="3"/>
        <v>Inajiffy (IRE)</v>
      </c>
      <c r="Q59" t="str">
        <f t="shared" si="4"/>
        <v>Inajiffy (IRE)</v>
      </c>
      <c r="R59" t="str">
        <f t="shared" si="5"/>
        <v>Poperinghe Ginger (IRE)</v>
      </c>
      <c r="S59" t="str">
        <f t="shared" si="6"/>
        <v>Inajiffy (IRE)</v>
      </c>
      <c r="V59">
        <f t="shared" si="7"/>
        <v>69</v>
      </c>
      <c r="W59">
        <f t="shared" si="8"/>
        <v>69</v>
      </c>
      <c r="X59">
        <f t="shared" si="9"/>
        <v>69</v>
      </c>
      <c r="Y59">
        <f t="shared" si="10"/>
        <v>6</v>
      </c>
      <c r="Z59">
        <f t="shared" si="10"/>
        <v>9</v>
      </c>
      <c r="AA59">
        <f t="shared" si="10"/>
        <v>12</v>
      </c>
      <c r="AB59">
        <f t="shared" si="11"/>
        <v>8</v>
      </c>
      <c r="AC59">
        <f t="shared" si="12"/>
        <v>6</v>
      </c>
      <c r="AD59">
        <f t="shared" si="13"/>
        <v>11</v>
      </c>
      <c r="AE59">
        <f t="shared" si="14"/>
        <v>11</v>
      </c>
      <c r="AF59">
        <f t="shared" si="14"/>
        <v>6</v>
      </c>
    </row>
    <row r="60" spans="1:33" hidden="1" outlineLevel="1">
      <c r="A60" t="s">
        <v>26</v>
      </c>
      <c r="B60" t="str">
        <f>INDEX(A$2:A$20,MATCH(C60,Y$2:Y$20,0))</f>
        <v>Teme Spirit (IRE)</v>
      </c>
      <c r="C60">
        <f>LARGE(Y$2:Y$20, D60)</f>
        <v>4.3845000000000001</v>
      </c>
      <c r="D60">
        <v>1</v>
      </c>
      <c r="E60">
        <f>LARGE(Y$2:Y$20, F60)</f>
        <v>3.2170999999999998</v>
      </c>
      <c r="F60">
        <v>2</v>
      </c>
      <c r="G60">
        <f t="shared" si="16"/>
        <v>0.26625612954726885</v>
      </c>
      <c r="H60">
        <f t="shared" si="17"/>
        <v>10</v>
      </c>
      <c r="J60">
        <v>9</v>
      </c>
      <c r="K60" t="str">
        <f t="shared" si="0"/>
        <v>Bleue Away (IRE)</v>
      </c>
      <c r="L60" t="str">
        <f t="shared" si="0"/>
        <v>Teme Spirit (IRE)</v>
      </c>
      <c r="M60" t="str">
        <f t="shared" si="0"/>
        <v>Tashunka (IRE)</v>
      </c>
      <c r="N60" t="str">
        <f t="shared" si="1"/>
        <v>Bleue Away (IRE)</v>
      </c>
      <c r="O60" t="str">
        <f t="shared" si="2"/>
        <v>Pardon Me</v>
      </c>
      <c r="P60" t="str">
        <f t="shared" si="3"/>
        <v>Henrietta Bell (IRE)</v>
      </c>
      <c r="Q60" t="str">
        <f t="shared" si="4"/>
        <v>Henrietta Bell (IRE)</v>
      </c>
      <c r="R60" t="str">
        <f t="shared" si="5"/>
        <v>Poperinghe Ginger (IRE)</v>
      </c>
      <c r="S60" t="str">
        <f t="shared" si="6"/>
        <v>Bleue Away (IRE)</v>
      </c>
      <c r="V60">
        <f t="shared" si="7"/>
        <v>59</v>
      </c>
      <c r="W60">
        <f t="shared" si="8"/>
        <v>59</v>
      </c>
      <c r="X60">
        <f t="shared" si="9"/>
        <v>59</v>
      </c>
      <c r="Y60">
        <f t="shared" si="10"/>
        <v>5</v>
      </c>
      <c r="Z60">
        <f t="shared" si="10"/>
        <v>8</v>
      </c>
      <c r="AA60">
        <f t="shared" si="10"/>
        <v>12</v>
      </c>
      <c r="AB60">
        <f t="shared" si="11"/>
        <v>5</v>
      </c>
      <c r="AC60">
        <f t="shared" si="12"/>
        <v>1</v>
      </c>
      <c r="AD60">
        <f t="shared" si="13"/>
        <v>13</v>
      </c>
      <c r="AE60">
        <f t="shared" si="14"/>
        <v>8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Sweet Adare (IRE)</v>
      </c>
      <c r="C61">
        <f>LARGE(AD$2:AD$20, D61)</f>
        <v>36.5</v>
      </c>
      <c r="D61">
        <v>1</v>
      </c>
      <c r="E61">
        <f>LARGE(AD$2:AD$20, F61)</f>
        <v>26.2</v>
      </c>
      <c r="F61">
        <v>2</v>
      </c>
      <c r="G61">
        <f t="shared" si="16"/>
        <v>0.28219178082191781</v>
      </c>
      <c r="H61">
        <f t="shared" si="17"/>
        <v>6.5</v>
      </c>
      <c r="J61">
        <v>10</v>
      </c>
      <c r="K61" t="str">
        <f t="shared" si="0"/>
        <v>Bleue Away (IRE)</v>
      </c>
      <c r="L61" t="str">
        <f t="shared" si="0"/>
        <v>Teme Spirit (IRE)</v>
      </c>
      <c r="M61" t="str">
        <f t="shared" si="0"/>
        <v>Tashunka (IRE)</v>
      </c>
      <c r="N61" t="str">
        <f t="shared" si="1"/>
        <v>Bleue Away (IRE)</v>
      </c>
      <c r="O61" t="str">
        <f t="shared" si="2"/>
        <v>Legends Gold (IRE)</v>
      </c>
      <c r="P61" t="str">
        <f t="shared" si="3"/>
        <v>Pardon Me</v>
      </c>
      <c r="Q61" t="str">
        <f t="shared" si="4"/>
        <v>Pardon Me</v>
      </c>
      <c r="R61" t="str">
        <f t="shared" si="5"/>
        <v>Poperinghe Ginger (IRE)</v>
      </c>
      <c r="S61" t="str">
        <f t="shared" si="6"/>
        <v>Aggy With It (IRE)</v>
      </c>
      <c r="V61">
        <f t="shared" si="7"/>
        <v>61</v>
      </c>
      <c r="W61">
        <f t="shared" si="8"/>
        <v>61</v>
      </c>
      <c r="X61">
        <f>IF(ISNA(W61),"",W61)</f>
        <v>61</v>
      </c>
      <c r="Y61">
        <f t="shared" si="10"/>
        <v>5</v>
      </c>
      <c r="Z61">
        <f t="shared" si="10"/>
        <v>8</v>
      </c>
      <c r="AA61">
        <f t="shared" si="10"/>
        <v>12</v>
      </c>
      <c r="AB61">
        <f t="shared" si="11"/>
        <v>5</v>
      </c>
      <c r="AC61">
        <f t="shared" si="12"/>
        <v>11</v>
      </c>
      <c r="AD61">
        <f t="shared" si="13"/>
        <v>10</v>
      </c>
      <c r="AE61">
        <f t="shared" si="14"/>
        <v>4</v>
      </c>
      <c r="AF61">
        <f t="shared" si="14"/>
        <v>6</v>
      </c>
    </row>
    <row r="62" spans="1:33" hidden="1" outlineLevel="1">
      <c r="A62" t="s">
        <v>116</v>
      </c>
      <c r="B62" t="str">
        <f>IF(OR(D2="5f ", D2="6f ", D2="7f ", D2="1m "), B57, IF(J2="2yo", B59, B53))</f>
        <v>Tashunka (IRE)</v>
      </c>
      <c r="J62">
        <v>11</v>
      </c>
      <c r="K62" t="str">
        <f t="shared" si="0"/>
        <v>Bleue Away (IRE)</v>
      </c>
      <c r="L62" t="str">
        <f t="shared" si="0"/>
        <v>Teme Spirit (IRE)</v>
      </c>
      <c r="M62" t="str">
        <f t="shared" si="0"/>
        <v>Tashunka (IRE)</v>
      </c>
      <c r="N62" t="str">
        <f t="shared" si="1"/>
        <v>Bleue Away (IRE)</v>
      </c>
      <c r="O62" t="str">
        <f t="shared" si="2"/>
        <v>Briery Express</v>
      </c>
      <c r="P62" t="str">
        <f t="shared" si="3"/>
        <v>Poperinghe Ginger (IRE)</v>
      </c>
      <c r="Q62" t="str">
        <f t="shared" si="4"/>
        <v>Poperinghe Ginger (IRE)</v>
      </c>
      <c r="R62" t="str">
        <f t="shared" si="5"/>
        <v>Poperinghe Ginger (IRE)</v>
      </c>
      <c r="S62" t="str">
        <f t="shared" si="6"/>
        <v>Legends Gold (IRE)</v>
      </c>
      <c r="V62">
        <f t="shared" si="7"/>
        <v>64</v>
      </c>
      <c r="W62">
        <f t="shared" si="8"/>
        <v>64</v>
      </c>
      <c r="X62">
        <f t="shared" ref="X62:X80" si="18">IF(ISNA(W62),"",W62)</f>
        <v>64</v>
      </c>
      <c r="Y62">
        <f t="shared" si="10"/>
        <v>5</v>
      </c>
      <c r="Z62">
        <f t="shared" si="10"/>
        <v>8</v>
      </c>
      <c r="AA62">
        <f t="shared" si="10"/>
        <v>12</v>
      </c>
      <c r="AB62">
        <f t="shared" si="11"/>
        <v>5</v>
      </c>
      <c r="AC62">
        <f t="shared" si="12"/>
        <v>12</v>
      </c>
      <c r="AD62">
        <f t="shared" si="13"/>
        <v>4</v>
      </c>
      <c r="AE62">
        <f t="shared" si="14"/>
        <v>12</v>
      </c>
      <c r="AF62">
        <f t="shared" si="14"/>
        <v>6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Tashunka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13</v>
      </c>
      <c r="J63">
        <v>12</v>
      </c>
      <c r="K63" t="str">
        <f t="shared" si="0"/>
        <v>Bleue Away (IRE)</v>
      </c>
      <c r="L63" t="str">
        <f t="shared" si="0"/>
        <v>Teme Spirit (IRE)</v>
      </c>
      <c r="M63" t="str">
        <f t="shared" si="0"/>
        <v>Tashunka (IRE)</v>
      </c>
      <c r="N63" t="str">
        <f t="shared" si="1"/>
        <v>Bleue Away (IRE)</v>
      </c>
      <c r="O63" t="str">
        <f t="shared" si="2"/>
        <v>Poperinghe Ginger (IRE)</v>
      </c>
      <c r="P63" t="str">
        <f t="shared" si="3"/>
        <v>Madam Cloud (IRE)</v>
      </c>
      <c r="Q63" t="str">
        <f t="shared" si="4"/>
        <v>Madam Cloud (IRE)</v>
      </c>
      <c r="R63" t="str">
        <f t="shared" si="5"/>
        <v>Poperinghe Ginger (IRE)</v>
      </c>
      <c r="S63" t="str">
        <f t="shared" si="6"/>
        <v>Henrietta Bell (IRE)</v>
      </c>
      <c r="V63">
        <f t="shared" si="7"/>
        <v>58</v>
      </c>
      <c r="W63">
        <f t="shared" si="8"/>
        <v>58</v>
      </c>
      <c r="X63">
        <f t="shared" si="18"/>
        <v>58</v>
      </c>
      <c r="Y63">
        <f t="shared" si="10"/>
        <v>5</v>
      </c>
      <c r="Z63">
        <f t="shared" si="10"/>
        <v>8</v>
      </c>
      <c r="AA63">
        <f t="shared" si="10"/>
        <v>12</v>
      </c>
      <c r="AB63">
        <f t="shared" si="11"/>
        <v>5</v>
      </c>
      <c r="AC63">
        <f t="shared" si="12"/>
        <v>5</v>
      </c>
      <c r="AD63">
        <f t="shared" si="13"/>
        <v>8</v>
      </c>
      <c r="AE63">
        <f t="shared" si="14"/>
        <v>9</v>
      </c>
      <c r="AF63">
        <f t="shared" si="14"/>
        <v>6</v>
      </c>
    </row>
    <row r="64" spans="1:33" hidden="1" outlineLevel="1">
      <c r="A64" t="s">
        <v>48</v>
      </c>
      <c r="B64" t="str">
        <f>INDEX(B53:B63,MODE(MATCH(B53:B63,B53:B63,0)))</f>
        <v>Tashunka (IRE)</v>
      </c>
      <c r="C64">
        <f>INDEX(AF$2:AF$20,MATCH(B64,A$2:A$20,0))</f>
        <v>7</v>
      </c>
      <c r="D64">
        <v>1</v>
      </c>
      <c r="E64">
        <f>SUMIF(B53:B61, B64, G53:G61)</f>
        <v>0.23760669867413464</v>
      </c>
      <c r="F64">
        <v>0</v>
      </c>
      <c r="G64" t="str">
        <f>K2</f>
        <v>EBF British Stallion Studs Mares Standard Open NH Flat Race (Qualifier)</v>
      </c>
      <c r="J64">
        <v>13</v>
      </c>
      <c r="K64" t="str">
        <f t="shared" si="0"/>
        <v>Bleue Away (IRE)</v>
      </c>
      <c r="L64" t="str">
        <f t="shared" si="0"/>
        <v>Teme Spirit (IRE)</v>
      </c>
      <c r="M64" t="str">
        <f t="shared" si="0"/>
        <v>Tashunka (IRE)</v>
      </c>
      <c r="N64" t="str">
        <f t="shared" si="1"/>
        <v>Bleue Away (IRE)</v>
      </c>
      <c r="O64" t="str">
        <f t="shared" si="2"/>
        <v>Sweet Adare (IRE)</v>
      </c>
      <c r="P64" t="str">
        <f t="shared" si="3"/>
        <v>Bleue Away (IRE)</v>
      </c>
      <c r="Q64" t="str">
        <f t="shared" si="4"/>
        <v>Bleue Away (IRE)</v>
      </c>
      <c r="R64" t="str">
        <f t="shared" si="5"/>
        <v>Poperinghe Ginger (IRE)</v>
      </c>
      <c r="S64" t="str">
        <f t="shared" si="6"/>
        <v>Madam Cloud (IRE)</v>
      </c>
      <c r="V64">
        <f t="shared" si="7"/>
        <v>47</v>
      </c>
      <c r="W64">
        <f t="shared" si="8"/>
        <v>47</v>
      </c>
      <c r="X64">
        <f t="shared" si="18"/>
        <v>47</v>
      </c>
      <c r="Y64">
        <f t="shared" si="10"/>
        <v>5</v>
      </c>
      <c r="Z64">
        <f t="shared" si="10"/>
        <v>8</v>
      </c>
      <c r="AA64">
        <f t="shared" si="10"/>
        <v>12</v>
      </c>
      <c r="AB64">
        <f t="shared" si="11"/>
        <v>5</v>
      </c>
      <c r="AC64">
        <f t="shared" si="12"/>
        <v>2</v>
      </c>
      <c r="AD64">
        <f t="shared" si="13"/>
        <v>7</v>
      </c>
      <c r="AE64">
        <f t="shared" si="14"/>
        <v>2</v>
      </c>
      <c r="AF64">
        <f t="shared" si="14"/>
        <v>6</v>
      </c>
    </row>
    <row r="65" spans="1:32" hidden="1" outlineLevel="1">
      <c r="A65" t="s">
        <v>121</v>
      </c>
      <c r="B65" t="str">
        <f>IF(ISNA(G96), "no selection", G96)</f>
        <v>Teme Spirit (IRE)</v>
      </c>
      <c r="C65">
        <f>INDEX(AF$2:AF$20,MATCH(B65,A$2:A$20,0))</f>
        <v>10</v>
      </c>
      <c r="D65">
        <v>1</v>
      </c>
      <c r="F65">
        <f>IF(G68="Non Handicap", F64+1, F64)</f>
        <v>1</v>
      </c>
      <c r="G65" t="str">
        <f>D2</f>
        <v xml:space="preserve">2m1f </v>
      </c>
      <c r="H65">
        <f>LARGE(G58:G60, 1)</f>
        <v>0.26625612954726885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5</v>
      </c>
      <c r="Z65">
        <f t="shared" si="10"/>
        <v>8</v>
      </c>
      <c r="AA65">
        <f t="shared" si="10"/>
        <v>12</v>
      </c>
      <c r="AB65">
        <f t="shared" si="11"/>
        <v>5</v>
      </c>
      <c r="AC65" t="e">
        <f t="shared" si="12"/>
        <v>#N/A</v>
      </c>
      <c r="AD65" t="e">
        <f t="shared" si="13"/>
        <v>#N/A</v>
      </c>
      <c r="AE65">
        <f t="shared" si="14"/>
        <v>1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4379</v>
      </c>
      <c r="H66">
        <f ca="1">LARGE(F53:F55, 1)</f>
        <v>0.28219178082191781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5</v>
      </c>
      <c r="Z66">
        <f t="shared" si="10"/>
        <v>8</v>
      </c>
      <c r="AA66">
        <f t="shared" si="10"/>
        <v>12</v>
      </c>
      <c r="AB66">
        <f t="shared" si="11"/>
        <v>5</v>
      </c>
      <c r="AC66" t="e">
        <f t="shared" si="12"/>
        <v>#N/A</v>
      </c>
      <c r="AD66" t="e">
        <f t="shared" si="13"/>
        <v>#N/A</v>
      </c>
      <c r="AE66">
        <f t="shared" si="14"/>
        <v>1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Sweet Adare (IRE)</v>
      </c>
      <c r="F67">
        <f>IF(H63&lt;11, F66+1, F66)</f>
        <v>1</v>
      </c>
      <c r="G67" t="str">
        <f>G2</f>
        <v>Good</v>
      </c>
      <c r="H67" t="str">
        <f ca="1">INDEX(B53:B55,MATCH(H66,F53:F55,0))</f>
        <v>Sweet Adare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5</v>
      </c>
      <c r="Z67">
        <f t="shared" si="10"/>
        <v>8</v>
      </c>
      <c r="AA67">
        <f t="shared" si="10"/>
        <v>12</v>
      </c>
      <c r="AB67">
        <f t="shared" si="11"/>
        <v>5</v>
      </c>
      <c r="AC67" t="e">
        <f t="shared" si="12"/>
        <v>#N/A</v>
      </c>
      <c r="AD67" t="e">
        <f t="shared" si="13"/>
        <v>#N/A</v>
      </c>
      <c r="AE67">
        <f t="shared" si="14"/>
        <v>1</v>
      </c>
      <c r="AF67" t="e">
        <f t="shared" si="14"/>
        <v>#N/A</v>
      </c>
    </row>
    <row r="68" spans="1:32" hidden="1" outlineLevel="1">
      <c r="A68" t="str">
        <f ca="1">INDEX(B62:B67,MODE(MATCH(B62:B67,B62:B67,0)))</f>
        <v>Tashunka (IRE)</v>
      </c>
      <c r="B68" t="str">
        <f ca="1">IF(ISNA(A68), B56, A68)</f>
        <v>Tashunka (IRE)</v>
      </c>
      <c r="C68">
        <f ca="1">INDEX(AF$2:AF$20,MATCH(B68,A$2:A$20,0))</f>
        <v>7</v>
      </c>
      <c r="D68">
        <v>1</v>
      </c>
      <c r="F68">
        <f ca="1">IF(E70&gt;0.5, F67+1, F67)</f>
        <v>1</v>
      </c>
      <c r="G68" t="str">
        <f>I2</f>
        <v>Non 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5</v>
      </c>
      <c r="Z68">
        <f t="shared" si="10"/>
        <v>8</v>
      </c>
      <c r="AA68">
        <f t="shared" si="10"/>
        <v>12</v>
      </c>
      <c r="AB68">
        <f t="shared" si="11"/>
        <v>5</v>
      </c>
      <c r="AC68" t="e">
        <f t="shared" si="12"/>
        <v>#N/A</v>
      </c>
      <c r="AD68" t="e">
        <f t="shared" si="13"/>
        <v>#N/A</v>
      </c>
      <c r="AE68">
        <f t="shared" si="14"/>
        <v>1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Tashunka (IRE)</v>
      </c>
      <c r="C69">
        <f ca="1">INDEX(AF$2:AF$20,MATCH(B69,A$2:A$20,0))</f>
        <v>7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5</v>
      </c>
      <c r="Z69">
        <f t="shared" si="10"/>
        <v>8</v>
      </c>
      <c r="AA69">
        <f t="shared" si="10"/>
        <v>12</v>
      </c>
      <c r="AB69">
        <f t="shared" si="11"/>
        <v>5</v>
      </c>
      <c r="AC69" t="e">
        <f t="shared" si="12"/>
        <v>#N/A</v>
      </c>
      <c r="AD69" t="e">
        <f t="shared" si="13"/>
        <v>#N/A</v>
      </c>
      <c r="AE69">
        <f t="shared" si="14"/>
        <v>1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Tashunka (IRE)</v>
      </c>
      <c r="C70">
        <f ca="1">INDEX(AF$2:AF$20,MATCH(B70,A$2:A$20,0))</f>
        <v>7</v>
      </c>
      <c r="D70">
        <v>1</v>
      </c>
      <c r="E70">
        <f ca="1">SUMIF(B53:B61, B70, G53:G61)</f>
        <v>0.23760669867413464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5</v>
      </c>
      <c r="Z70">
        <f t="shared" si="10"/>
        <v>8</v>
      </c>
      <c r="AA70">
        <f t="shared" si="10"/>
        <v>12</v>
      </c>
      <c r="AB70">
        <f t="shared" si="11"/>
        <v>5</v>
      </c>
      <c r="AC70" t="e">
        <f t="shared" si="12"/>
        <v>#N/A</v>
      </c>
      <c r="AD70" t="e">
        <f t="shared" si="13"/>
        <v>#N/A</v>
      </c>
      <c r="AE70">
        <f t="shared" si="14"/>
        <v>1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5</v>
      </c>
      <c r="Z71">
        <f t="shared" si="10"/>
        <v>8</v>
      </c>
      <c r="AA71">
        <f t="shared" si="10"/>
        <v>12</v>
      </c>
      <c r="AB71">
        <f t="shared" si="11"/>
        <v>5</v>
      </c>
      <c r="AC71" t="e">
        <f t="shared" si="12"/>
        <v>#N/A</v>
      </c>
      <c r="AD71" t="e">
        <f t="shared" si="13"/>
        <v>#N/A</v>
      </c>
      <c r="AE71">
        <f t="shared" si="14"/>
        <v>1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Tashunka (IRE)</v>
      </c>
      <c r="C72">
        <f>C53</f>
        <v>223.95820000000001</v>
      </c>
      <c r="D72">
        <f>(1/C72)*(C72-C73)</f>
        <v>4.0318684468798154E-2</v>
      </c>
      <c r="E72">
        <f>H53</f>
        <v>7</v>
      </c>
      <c r="F72">
        <f>(E72*10)-10</f>
        <v>60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5</v>
      </c>
      <c r="Z72">
        <f t="shared" si="10"/>
        <v>8</v>
      </c>
      <c r="AA72">
        <f t="shared" si="10"/>
        <v>12</v>
      </c>
      <c r="AB72">
        <f t="shared" si="11"/>
        <v>5</v>
      </c>
      <c r="AC72" t="e">
        <f t="shared" si="12"/>
        <v>#N/A</v>
      </c>
      <c r="AD72" t="e">
        <f t="shared" si="13"/>
        <v>#N/A</v>
      </c>
      <c r="AE72">
        <f t="shared" si="14"/>
        <v>1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Sweet Adare (IRE)</v>
      </c>
      <c r="C73">
        <f t="shared" si="19"/>
        <v>214.92850000000001</v>
      </c>
      <c r="D73">
        <f>(1/C73)*(C73-C74)</f>
        <v>2.5801603789167113E-2</v>
      </c>
      <c r="E73">
        <f t="shared" ref="E73:E74" si="20">H54</f>
        <v>6.5</v>
      </c>
      <c r="F73">
        <f>(E73*10)-10</f>
        <v>55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5</v>
      </c>
      <c r="Z73">
        <f t="shared" si="10"/>
        <v>8</v>
      </c>
      <c r="AA73">
        <f t="shared" si="10"/>
        <v>12</v>
      </c>
      <c r="AB73">
        <f t="shared" si="11"/>
        <v>5</v>
      </c>
      <c r="AC73" t="e">
        <f t="shared" si="12"/>
        <v>#N/A</v>
      </c>
      <c r="AD73" t="e">
        <f t="shared" si="13"/>
        <v>#N/A</v>
      </c>
      <c r="AE73">
        <f t="shared" si="14"/>
        <v>1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Teme Spirit (IRE)</v>
      </c>
      <c r="C74">
        <f t="shared" si="19"/>
        <v>209.38300000000001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5</v>
      </c>
      <c r="Z74">
        <f t="shared" si="10"/>
        <v>8</v>
      </c>
      <c r="AA74">
        <f t="shared" si="10"/>
        <v>12</v>
      </c>
      <c r="AB74">
        <f t="shared" si="11"/>
        <v>5</v>
      </c>
      <c r="AC74" t="e">
        <f t="shared" si="12"/>
        <v>#N/A</v>
      </c>
      <c r="AD74" t="e">
        <f t="shared" si="13"/>
        <v>#N/A</v>
      </c>
      <c r="AE74">
        <f t="shared" si="14"/>
        <v>1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5</v>
      </c>
      <c r="Z75">
        <f t="shared" si="10"/>
        <v>8</v>
      </c>
      <c r="AA75">
        <f t="shared" si="10"/>
        <v>12</v>
      </c>
      <c r="AB75">
        <f t="shared" si="11"/>
        <v>5</v>
      </c>
      <c r="AC75" t="e">
        <f t="shared" si="12"/>
        <v>#N/A</v>
      </c>
      <c r="AD75" t="e">
        <f t="shared" si="13"/>
        <v>#N/A</v>
      </c>
      <c r="AE75">
        <f t="shared" si="14"/>
        <v>1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5</v>
      </c>
      <c r="Z76">
        <f t="shared" si="10"/>
        <v>8</v>
      </c>
      <c r="AA76">
        <f t="shared" si="10"/>
        <v>12</v>
      </c>
      <c r="AB76">
        <f t="shared" si="11"/>
        <v>5</v>
      </c>
      <c r="AC76" t="e">
        <f t="shared" si="12"/>
        <v>#N/A</v>
      </c>
      <c r="AD76" t="e">
        <f t="shared" si="13"/>
        <v>#N/A</v>
      </c>
      <c r="AE76">
        <f t="shared" si="14"/>
        <v>1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5</v>
      </c>
      <c r="C77">
        <f>SMALL(AF2:AF50, 1)</f>
        <v>5</v>
      </c>
      <c r="D77" t="str">
        <f>IF(G77&lt;=3, "YES", "NO")</f>
        <v>NO</v>
      </c>
      <c r="E77">
        <f>IF(C77=0,SMALL(AF2:AF49,2), C77)</f>
        <v>5</v>
      </c>
      <c r="F77">
        <f>IF(E77=0, SMALL(AF2:AF49, 3), E77)</f>
        <v>5</v>
      </c>
      <c r="G77">
        <f>IF(F77=0, SMALL(AF2:AF49, 4), F77)</f>
        <v>5</v>
      </c>
      <c r="H77" t="str">
        <f>INDEX(A2:A50, MATCH(G77, AF2:AF50, 0))</f>
        <v>Legends Gold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5</v>
      </c>
      <c r="Z77">
        <f t="shared" si="10"/>
        <v>8</v>
      </c>
      <c r="AA77">
        <f t="shared" si="10"/>
        <v>12</v>
      </c>
      <c r="AB77">
        <f t="shared" si="11"/>
        <v>5</v>
      </c>
      <c r="AC77" t="e">
        <f t="shared" si="12"/>
        <v>#N/A</v>
      </c>
      <c r="AD77" t="e">
        <f t="shared" si="13"/>
        <v>#N/A</v>
      </c>
      <c r="AE77">
        <f t="shared" si="14"/>
        <v>1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7.2122999999999999</v>
      </c>
      <c r="C78">
        <f>(B79-B78)+0.01</f>
        <v>216.7559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5</v>
      </c>
      <c r="Z78">
        <f t="shared" si="10"/>
        <v>8</v>
      </c>
      <c r="AA78">
        <f t="shared" si="10"/>
        <v>12</v>
      </c>
      <c r="AB78">
        <f t="shared" si="11"/>
        <v>5</v>
      </c>
      <c r="AC78" t="e">
        <f t="shared" si="12"/>
        <v>#N/A</v>
      </c>
      <c r="AD78" t="e">
        <f t="shared" si="13"/>
        <v>#N/A</v>
      </c>
      <c r="AE78">
        <f t="shared" si="14"/>
        <v>1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223.95820000000001</v>
      </c>
      <c r="C79">
        <f>C78/B79</f>
        <v>0.9678408738773574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Legends Gold (IRE) is 96.78% behind top-rated Tashunka (IRE). </v>
      </c>
      <c r="H79" t="str">
        <f>INDEX(A2:A50, MATCH(B79, AE2:AE50, 0))</f>
        <v>Tashunka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5</v>
      </c>
      <c r="Z79">
        <f t="shared" si="10"/>
        <v>8</v>
      </c>
      <c r="AA79">
        <f t="shared" si="10"/>
        <v>12</v>
      </c>
      <c r="AB79">
        <f t="shared" si="11"/>
        <v>5</v>
      </c>
      <c r="AC79" t="e">
        <f t="shared" si="12"/>
        <v>#N/A</v>
      </c>
      <c r="AD79" t="e">
        <f t="shared" si="13"/>
        <v>#N/A</v>
      </c>
      <c r="AE79">
        <f t="shared" si="14"/>
        <v>1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25.922900000000002</v>
      </c>
      <c r="D80" t="str">
        <f>D2</f>
        <v xml:space="preserve">2m1f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5</v>
      </c>
      <c r="Z80">
        <f t="shared" si="10"/>
        <v>8</v>
      </c>
      <c r="AA80">
        <f t="shared" si="10"/>
        <v>12</v>
      </c>
      <c r="AB80">
        <f t="shared" si="11"/>
        <v>5</v>
      </c>
      <c r="AC80" t="e">
        <f t="shared" si="12"/>
        <v>#N/A</v>
      </c>
      <c r="AD80" t="e">
        <f t="shared" si="13"/>
        <v>#N/A</v>
      </c>
      <c r="AE80">
        <f t="shared" si="14"/>
        <v>1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25.9129</v>
      </c>
      <c r="C81">
        <f>C80/B81</f>
        <v>1.0003859081770083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Madam Cloud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Aintree</v>
      </c>
    </row>
    <row r="82" spans="1:19" hidden="1" outlineLevel="1">
      <c r="A82" t="s">
        <v>110</v>
      </c>
      <c r="B82">
        <f>INDEX(M2:M49, MATCH(H77, A2:A49, 0))</f>
        <v>0</v>
      </c>
      <c r="C82">
        <f>(B83-B82)+0.01</f>
        <v>76.039500000000004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76.029499999999999</v>
      </c>
      <c r="C83">
        <f>C82/B83</f>
        <v>1.0001315278937781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Madam Cloud (IRE) is 100.01% ahead of the lay selection Legends Gold (IRE). </v>
      </c>
      <c r="H83" t="str">
        <f>INDEX(A2:A50,MATCH(B83,INDEX(M2:M50,0)))</f>
        <v>Madam Cloud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1.9953000000000001</v>
      </c>
      <c r="C84">
        <f>(B85-B84)+0.01</f>
        <v>0.21389999999999976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2.1991999999999998</v>
      </c>
      <c r="C85">
        <f>C84/B85</f>
        <v>9.7262640960349117E-2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Tashunka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1.2</v>
      </c>
      <c r="C86">
        <f>(B87-B86)+0.01</f>
        <v>35.309999999999995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36.5</v>
      </c>
      <c r="C87">
        <f>C86/B87</f>
        <v>0.96739726027397244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Sweet Adare (IRE) is 96.74% ahead of Legends Gold (IRE). </v>
      </c>
      <c r="H87" t="str">
        <f>INDEX(A2:A50, MATCH(B87, AD2:AD50, 0))</f>
        <v>Sweet Adare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3.2170999999999998</v>
      </c>
      <c r="C88">
        <f>B89-B88</f>
        <v>1.1674000000000002</v>
      </c>
      <c r="H88" t="str">
        <f>INDEX(X2:X50, MATCH(B88, Y2:Y50, 0))</f>
        <v>Heskin, A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4.3845000000000001</v>
      </c>
      <c r="C89">
        <f>C88/B89</f>
        <v>0.26625612954726885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Johnson, Richard.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49.966899999999995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49.956899999999997</v>
      </c>
      <c r="C91">
        <f>(C90+0.01)/(B91+0.01)</f>
        <v>1.0002001324877068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Tashunka (IRE) outperformed Legends Gold (IRE) significantly.</v>
      </c>
      <c r="H91" t="str">
        <f>INDEX(A2:A50, MATCH(B91, N2:N50, 0))</f>
        <v>Tashunka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3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0.1905</v>
      </c>
    </row>
    <row r="96" spans="1:19" hidden="1" outlineLevel="1">
      <c r="A96" t="s">
        <v>70</v>
      </c>
      <c r="B96">
        <f>INDEX(Sheet1!H:H, MATCH($A$51, Sheet1!$A:$A,0))</f>
        <v>0.28570000000000001</v>
      </c>
      <c r="C96" t="str">
        <f>IF(AND($B$94&gt;15,B96&gt;0.25),B55)</f>
        <v>Teme Spirit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Teme Spirit (IRE)</v>
      </c>
      <c r="G96" t="str">
        <f>INDEX(F96:F101,MATCH(1,E96:E101,0))</f>
        <v>Teme Spirit (IRE)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9.5200000000000007E-2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4.7600000000000003E-2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5</v>
      </c>
      <c r="E100">
        <f t="shared" si="23"/>
        <v>2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9.5200000000000007E-2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2.140625" bestFit="1" customWidth="1"/>
    <col min="3" max="5" width="12" bestFit="1" customWidth="1"/>
    <col min="6" max="6" width="13.28515625" bestFit="1" customWidth="1"/>
    <col min="7" max="7" width="97" bestFit="1" customWidth="1"/>
    <col min="8" max="8" width="22.140625" bestFit="1" customWidth="1"/>
    <col min="9" max="9" width="13.42578125" bestFit="1" customWidth="1"/>
    <col min="10" max="10" width="16.28515625" bestFit="1" customWidth="1"/>
    <col min="11" max="11" width="45.28515625" bestFit="1" customWidth="1"/>
    <col min="12" max="19" width="22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" bestFit="1" customWidth="1"/>
    <col min="25" max="25" width="14.42578125" bestFit="1" customWidth="1"/>
    <col min="26" max="27" width="15" bestFit="1" customWidth="1"/>
    <col min="28" max="28" width="22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2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978</v>
      </c>
      <c r="B2" s="1">
        <v>0.68055555555555547</v>
      </c>
      <c r="C2" t="s">
        <v>212</v>
      </c>
      <c r="D2" t="s">
        <v>283</v>
      </c>
      <c r="F2">
        <v>5996</v>
      </c>
      <c r="G2" t="s">
        <v>230</v>
      </c>
      <c r="H2" t="s">
        <v>231</v>
      </c>
      <c r="I2" t="s">
        <v>232</v>
      </c>
      <c r="J2" t="s">
        <v>976</v>
      </c>
      <c r="K2" t="s">
        <v>977</v>
      </c>
      <c r="L2">
        <v>6</v>
      </c>
      <c r="M2">
        <v>61.198</v>
      </c>
      <c r="N2">
        <v>59.241500000000002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7.1429</v>
      </c>
      <c r="X2" t="s">
        <v>979</v>
      </c>
      <c r="Y2">
        <v>4.5867000000000004</v>
      </c>
      <c r="Z2" t="s">
        <v>237</v>
      </c>
      <c r="AA2">
        <v>3.5464000000000002</v>
      </c>
      <c r="AB2" t="s">
        <v>255</v>
      </c>
      <c r="AC2">
        <v>1.7141</v>
      </c>
      <c r="AD2">
        <v>26</v>
      </c>
      <c r="AE2" s="23">
        <v>217.59710000000001</v>
      </c>
      <c r="AF2">
        <v>1</v>
      </c>
      <c r="AG2">
        <v>0</v>
      </c>
    </row>
    <row r="3" spans="1:33">
      <c r="A3" t="s">
        <v>980</v>
      </c>
      <c r="B3" s="1">
        <v>0.68055555555555547</v>
      </c>
      <c r="C3" t="s">
        <v>212</v>
      </c>
      <c r="D3" t="s">
        <v>283</v>
      </c>
      <c r="F3">
        <v>5996</v>
      </c>
      <c r="G3" t="s">
        <v>230</v>
      </c>
      <c r="H3" t="s">
        <v>231</v>
      </c>
      <c r="I3" t="s">
        <v>232</v>
      </c>
      <c r="J3" t="s">
        <v>976</v>
      </c>
      <c r="K3" t="s">
        <v>977</v>
      </c>
      <c r="L3">
        <v>5</v>
      </c>
      <c r="M3">
        <v>67.437799999999996</v>
      </c>
      <c r="N3">
        <v>42.558500000000002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22.495699999999999</v>
      </c>
      <c r="X3" t="s">
        <v>981</v>
      </c>
      <c r="Y3">
        <v>2.8885999999999998</v>
      </c>
      <c r="Z3" t="s">
        <v>982</v>
      </c>
      <c r="AA3">
        <v>0.27900000000000003</v>
      </c>
      <c r="AB3" t="s">
        <v>695</v>
      </c>
      <c r="AC3">
        <v>1.2444</v>
      </c>
      <c r="AD3">
        <v>16.5</v>
      </c>
      <c r="AE3">
        <v>201.71870000000001</v>
      </c>
      <c r="AF3">
        <v>6.5</v>
      </c>
      <c r="AG3">
        <v>0</v>
      </c>
    </row>
    <row r="4" spans="1:33">
      <c r="A4" t="s">
        <v>983</v>
      </c>
      <c r="B4" s="1">
        <v>0.68055555555555547</v>
      </c>
      <c r="C4" t="s">
        <v>212</v>
      </c>
      <c r="D4" t="s">
        <v>283</v>
      </c>
      <c r="F4">
        <v>5996</v>
      </c>
      <c r="G4" t="s">
        <v>230</v>
      </c>
      <c r="H4" t="s">
        <v>231</v>
      </c>
      <c r="I4" t="s">
        <v>232</v>
      </c>
      <c r="J4" t="s">
        <v>976</v>
      </c>
      <c r="K4" t="s">
        <v>977</v>
      </c>
      <c r="L4">
        <v>5</v>
      </c>
      <c r="M4">
        <v>63.686399999999999</v>
      </c>
      <c r="N4">
        <v>27.4587</v>
      </c>
      <c r="O4">
        <v>21.487500000000001</v>
      </c>
      <c r="P4">
        <v>7.5944000000000003</v>
      </c>
      <c r="Q4">
        <v>4.9268000000000001</v>
      </c>
      <c r="R4">
        <v>2.528</v>
      </c>
      <c r="S4">
        <v>2.3045</v>
      </c>
      <c r="T4">
        <v>0</v>
      </c>
      <c r="U4">
        <v>0</v>
      </c>
      <c r="V4">
        <v>0</v>
      </c>
      <c r="W4">
        <v>20.34</v>
      </c>
      <c r="X4" t="s">
        <v>984</v>
      </c>
      <c r="Y4">
        <v>1.3443000000000001</v>
      </c>
      <c r="Z4" t="s">
        <v>985</v>
      </c>
      <c r="AA4">
        <v>0.89990000000000003</v>
      </c>
      <c r="AB4" t="s">
        <v>564</v>
      </c>
      <c r="AC4">
        <v>1.8723000000000001</v>
      </c>
      <c r="AD4">
        <v>12.138</v>
      </c>
      <c r="AE4">
        <v>170.71610000000001</v>
      </c>
      <c r="AF4">
        <v>3.5</v>
      </c>
      <c r="AG4">
        <v>0</v>
      </c>
    </row>
    <row r="5" spans="1:33">
      <c r="A5" t="s">
        <v>986</v>
      </c>
      <c r="B5" s="1">
        <v>0.68055555555555547</v>
      </c>
      <c r="C5" t="s">
        <v>212</v>
      </c>
      <c r="D5" t="s">
        <v>283</v>
      </c>
      <c r="F5">
        <v>5996</v>
      </c>
      <c r="G5" t="s">
        <v>230</v>
      </c>
      <c r="H5" t="s">
        <v>231</v>
      </c>
      <c r="I5" t="s">
        <v>232</v>
      </c>
      <c r="J5" t="s">
        <v>976</v>
      </c>
      <c r="K5" t="s">
        <v>977</v>
      </c>
      <c r="L5">
        <v>5</v>
      </c>
      <c r="M5">
        <v>45.238199999999999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18.402899999999999</v>
      </c>
      <c r="X5" t="s">
        <v>987</v>
      </c>
      <c r="Y5">
        <v>0</v>
      </c>
      <c r="Z5" t="s">
        <v>988</v>
      </c>
      <c r="AA5">
        <v>0.31109999999999999</v>
      </c>
      <c r="AB5" t="s">
        <v>459</v>
      </c>
      <c r="AC5">
        <v>1.6265000000000001</v>
      </c>
      <c r="AD5">
        <v>3.5</v>
      </c>
      <c r="AE5">
        <v>137.886</v>
      </c>
      <c r="AF5">
        <v>16</v>
      </c>
      <c r="AG5">
        <v>0</v>
      </c>
    </row>
    <row r="6" spans="1:33">
      <c r="A6" t="s">
        <v>989</v>
      </c>
      <c r="B6" s="1">
        <v>0.68055555555555547</v>
      </c>
      <c r="C6" t="s">
        <v>212</v>
      </c>
      <c r="D6" t="s">
        <v>283</v>
      </c>
      <c r="F6">
        <v>5996</v>
      </c>
      <c r="G6" t="s">
        <v>230</v>
      </c>
      <c r="H6" t="s">
        <v>231</v>
      </c>
      <c r="I6" t="s">
        <v>232</v>
      </c>
      <c r="J6" t="s">
        <v>976</v>
      </c>
      <c r="K6" t="s">
        <v>977</v>
      </c>
      <c r="L6">
        <v>5</v>
      </c>
      <c r="M6">
        <v>31.947399999999998</v>
      </c>
      <c r="N6">
        <v>18.762499999999999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10.4171</v>
      </c>
      <c r="X6" t="s">
        <v>990</v>
      </c>
      <c r="Y6">
        <v>0</v>
      </c>
      <c r="Z6" t="s">
        <v>991</v>
      </c>
      <c r="AA6">
        <v>0</v>
      </c>
      <c r="AB6" t="s">
        <v>459</v>
      </c>
      <c r="AC6">
        <v>1.6265000000000001</v>
      </c>
      <c r="AD6">
        <v>3.5</v>
      </c>
      <c r="AE6">
        <v>88.441400000000002</v>
      </c>
      <c r="AF6">
        <v>20</v>
      </c>
      <c r="AG6">
        <v>0</v>
      </c>
    </row>
    <row r="7" spans="1:33">
      <c r="A7" t="s">
        <v>992</v>
      </c>
      <c r="B7" s="1">
        <v>0.68055555555555547</v>
      </c>
      <c r="C7" t="s">
        <v>212</v>
      </c>
      <c r="D7" t="s">
        <v>283</v>
      </c>
      <c r="F7">
        <v>5996</v>
      </c>
      <c r="G7" t="s">
        <v>230</v>
      </c>
      <c r="H7" t="s">
        <v>231</v>
      </c>
      <c r="I7" t="s">
        <v>232</v>
      </c>
      <c r="J7" t="s">
        <v>976</v>
      </c>
      <c r="K7" t="s">
        <v>977</v>
      </c>
      <c r="L7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584</v>
      </c>
      <c r="Y7">
        <v>8.8800000000000004E-2</v>
      </c>
      <c r="Z7" t="s">
        <v>423</v>
      </c>
      <c r="AA7">
        <v>0.41399999999999998</v>
      </c>
      <c r="AB7" t="s">
        <v>459</v>
      </c>
      <c r="AC7">
        <v>1.6265000000000001</v>
      </c>
      <c r="AD7">
        <v>3.5</v>
      </c>
      <c r="AE7">
        <v>5.6292999999999997</v>
      </c>
      <c r="AF7">
        <v>14</v>
      </c>
      <c r="AG7">
        <v>0</v>
      </c>
    </row>
    <row r="8" spans="1:33">
      <c r="A8" t="s">
        <v>993</v>
      </c>
      <c r="B8" s="1">
        <v>0.68055555555555547</v>
      </c>
      <c r="C8" t="s">
        <v>212</v>
      </c>
      <c r="D8" t="s">
        <v>283</v>
      </c>
      <c r="F8">
        <v>5996</v>
      </c>
      <c r="G8" t="s">
        <v>230</v>
      </c>
      <c r="H8" t="s">
        <v>231</v>
      </c>
      <c r="I8" t="s">
        <v>232</v>
      </c>
      <c r="J8" t="s">
        <v>976</v>
      </c>
      <c r="K8" t="s">
        <v>977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994</v>
      </c>
      <c r="Y8">
        <v>0</v>
      </c>
      <c r="Z8" t="s">
        <v>995</v>
      </c>
      <c r="AA8">
        <v>0.4078</v>
      </c>
      <c r="AB8" t="s">
        <v>466</v>
      </c>
      <c r="AC8">
        <v>1.1120000000000001</v>
      </c>
      <c r="AD8">
        <v>3.5</v>
      </c>
      <c r="AE8">
        <v>5.0198</v>
      </c>
      <c r="AF8">
        <v>14</v>
      </c>
      <c r="AG8">
        <v>0</v>
      </c>
    </row>
    <row r="9" spans="1:33">
      <c r="A9" t="s">
        <v>996</v>
      </c>
      <c r="B9" s="1">
        <v>0.68055555555555547</v>
      </c>
      <c r="C9" t="s">
        <v>212</v>
      </c>
      <c r="D9" t="s">
        <v>283</v>
      </c>
      <c r="F9">
        <v>5996</v>
      </c>
      <c r="G9" t="s">
        <v>230</v>
      </c>
      <c r="H9" t="s">
        <v>231</v>
      </c>
      <c r="I9" t="s">
        <v>232</v>
      </c>
      <c r="J9" t="s">
        <v>976</v>
      </c>
      <c r="K9" t="s">
        <v>977</v>
      </c>
      <c r="L9">
        <v>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997</v>
      </c>
      <c r="Y9">
        <v>0</v>
      </c>
      <c r="Z9" t="s">
        <v>982</v>
      </c>
      <c r="AA9">
        <v>0.27900000000000003</v>
      </c>
      <c r="AB9" t="s">
        <v>538</v>
      </c>
      <c r="AC9">
        <v>1.7552000000000001</v>
      </c>
      <c r="AD9">
        <v>1.5</v>
      </c>
      <c r="AE9">
        <v>3.5341999999999998</v>
      </c>
      <c r="AF9">
        <v>16</v>
      </c>
      <c r="AG9">
        <v>0</v>
      </c>
    </row>
    <row r="10" spans="1:33">
      <c r="A10" t="s">
        <v>998</v>
      </c>
      <c r="B10" s="1">
        <v>0.68055555555555547</v>
      </c>
      <c r="C10" t="s">
        <v>212</v>
      </c>
      <c r="D10" t="s">
        <v>283</v>
      </c>
      <c r="F10">
        <v>5996</v>
      </c>
      <c r="G10" t="s">
        <v>230</v>
      </c>
      <c r="H10" t="s">
        <v>231</v>
      </c>
      <c r="I10" t="s">
        <v>232</v>
      </c>
      <c r="J10" t="s">
        <v>976</v>
      </c>
      <c r="K10" t="s">
        <v>977</v>
      </c>
      <c r="L10">
        <v>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611</v>
      </c>
      <c r="Y10">
        <v>0.08</v>
      </c>
      <c r="Z10" t="s">
        <v>999</v>
      </c>
      <c r="AA10">
        <v>0.23849999999999999</v>
      </c>
      <c r="AB10" t="s">
        <v>1000</v>
      </c>
      <c r="AC10">
        <v>0</v>
      </c>
      <c r="AD10">
        <v>1.5</v>
      </c>
      <c r="AE10">
        <v>1.8185</v>
      </c>
      <c r="AF10">
        <v>12</v>
      </c>
      <c r="AG10">
        <v>0</v>
      </c>
    </row>
    <row r="51" spans="1:33" hidden="1" outlineLevel="1">
      <c r="A51" t="str">
        <f>C2</f>
        <v>Wexford</v>
      </c>
      <c r="B51">
        <f>B2</f>
        <v>0.68055555555555547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Thats My Dubai (IRE)</v>
      </c>
      <c r="L52" t="str">
        <f t="shared" si="0"/>
        <v>Miss Chevious Girl (IRE)</v>
      </c>
      <c r="M52" t="str">
        <f t="shared" si="0"/>
        <v>Owenacurra Lass (IRE)</v>
      </c>
      <c r="N52" t="str">
        <f t="shared" ref="N52:N91" si="1">INDEX($A$2:$A$20,(MATCH(LARGE(W$2:W$20,$J52),W$2:W$20,0)))</f>
        <v>Thats My Dubai (IRE)</v>
      </c>
      <c r="O52" t="str">
        <f t="shared" ref="O52:O91" si="2">INDEX($A$2:$A$20,(MATCH(LARGE(AA$2:AA$20,$J52),AA$2:AA$20,0)))</f>
        <v>Miss Chevious Girl (IRE)</v>
      </c>
      <c r="P52" t="str">
        <f t="shared" ref="P52:P91" si="3">INDEX($A$2:$A$20,(MATCH(LARGE(Y$2:Y$20,$J52),Y$2:Y$20,0)))</f>
        <v>Miss Chevious Girl (IRE)</v>
      </c>
      <c r="Q52" t="str">
        <f t="shared" ref="Q52:Q91" si="4">INDEX($A$2:$A$20,(MATCH(LARGE(Y$2:Y$20,$J52),Y$2:Y$20,0)))</f>
        <v>Miss Chevious Girl (IRE)</v>
      </c>
      <c r="R52" t="str">
        <f t="shared" ref="R52:R91" si="5">INDEX($A$2:$A$20,(MATCH(LARGE(AD$2:AD$20,$J52),AD$2:AD$20,0)))</f>
        <v>Miss Chevious Girl (IRE)</v>
      </c>
      <c r="S52" t="str">
        <f t="shared" ref="S52:S80" si="6">A2</f>
        <v>Miss Chevious Girl (IRE)</v>
      </c>
      <c r="V52">
        <f t="shared" ref="V52:V80" si="7">SUM(Y52:AF52)</f>
        <v>63</v>
      </c>
      <c r="W52">
        <f t="shared" ref="W52:W80" si="8">V52-AG2</f>
        <v>63</v>
      </c>
      <c r="X52">
        <f t="shared" ref="X52:X60" si="9">IF(ISNA(W52),"",W52)</f>
        <v>63</v>
      </c>
      <c r="Y52">
        <f t="shared" ref="Y52:AA80" si="10">(($H$63+1)-(RANK(M2,M$2:M$30)))</f>
        <v>7</v>
      </c>
      <c r="Z52">
        <f t="shared" si="10"/>
        <v>9</v>
      </c>
      <c r="AA52">
        <f t="shared" si="10"/>
        <v>8</v>
      </c>
      <c r="AB52">
        <f t="shared" ref="AB52:AB80" si="11">(($H$63+1)-(RANK(W2,W$2:W$30)))</f>
        <v>5</v>
      </c>
      <c r="AC52">
        <f t="shared" ref="AC52:AC80" si="12">(($H$63+1)-(RANK(Y2,Y$2:Y$30)))</f>
        <v>9</v>
      </c>
      <c r="AD52">
        <f t="shared" ref="AD52:AD80" si="13">(($H$63+1)-(RANK(AA2,AA$2:AA$30)))</f>
        <v>9</v>
      </c>
      <c r="AE52">
        <f t="shared" ref="AE52:AF80" si="14">(($H$63+1)-(RANK(AC2,AC$2:AC$30)))</f>
        <v>7</v>
      </c>
      <c r="AF52">
        <f t="shared" si="14"/>
        <v>9</v>
      </c>
      <c r="AG52" t="str">
        <f>INDEX(S52:S92, MATCH(LARGE(X52:X92, 1),X52:X92, 0))</f>
        <v>Miss Chevious Girl (IRE)</v>
      </c>
    </row>
    <row r="53" spans="1:33" hidden="1" outlineLevel="1">
      <c r="A53" t="s">
        <v>43</v>
      </c>
      <c r="B53" t="str">
        <f>A2</f>
        <v>Miss Chevious Girl (IRE)</v>
      </c>
      <c r="C53">
        <f>AE2</f>
        <v>217.59710000000001</v>
      </c>
      <c r="D53">
        <f>AG2</f>
        <v>0</v>
      </c>
      <c r="E53">
        <f>C53-D53</f>
        <v>217.59710000000001</v>
      </c>
      <c r="F53">
        <f>SUMIF(B53:B61, B53, G53:G61)</f>
        <v>1.5548284942772874</v>
      </c>
      <c r="G53">
        <f>(1/C53)*(C53-C54)</f>
        <v>7.2971560742307678E-2</v>
      </c>
      <c r="H53">
        <f>AF2</f>
        <v>1</v>
      </c>
      <c r="J53">
        <v>2</v>
      </c>
      <c r="K53" t="str">
        <f t="shared" si="0"/>
        <v>Owenacurra Lass (IRE)</v>
      </c>
      <c r="L53" t="str">
        <f t="shared" si="0"/>
        <v>Thats My Dubai (IRE)</v>
      </c>
      <c r="M53" t="str">
        <f t="shared" si="0"/>
        <v>Miss Chevious Girl (IRE)</v>
      </c>
      <c r="N53" t="str">
        <f t="shared" si="1"/>
        <v>Owenacurra Lass (IRE)</v>
      </c>
      <c r="O53" t="str">
        <f t="shared" si="2"/>
        <v>Owenacurra Lass (IRE)</v>
      </c>
      <c r="P53" t="str">
        <f t="shared" si="3"/>
        <v>Thats My Dubai (IRE)</v>
      </c>
      <c r="Q53" t="str">
        <f t="shared" si="4"/>
        <v>Thats My Dubai (IRE)</v>
      </c>
      <c r="R53" t="str">
        <f t="shared" si="5"/>
        <v>Thats My Dubai (IRE)</v>
      </c>
      <c r="S53" t="str">
        <f t="shared" si="6"/>
        <v>Thats My Dubai (IRE)</v>
      </c>
      <c r="V53">
        <f t="shared" si="7"/>
        <v>57</v>
      </c>
      <c r="W53">
        <f t="shared" si="8"/>
        <v>57</v>
      </c>
      <c r="X53">
        <f t="shared" si="9"/>
        <v>57</v>
      </c>
      <c r="Y53">
        <f t="shared" si="10"/>
        <v>9</v>
      </c>
      <c r="Z53">
        <f t="shared" si="10"/>
        <v>8</v>
      </c>
      <c r="AA53">
        <f t="shared" si="10"/>
        <v>8</v>
      </c>
      <c r="AB53">
        <f t="shared" si="11"/>
        <v>9</v>
      </c>
      <c r="AC53">
        <f t="shared" si="12"/>
        <v>8</v>
      </c>
      <c r="AD53">
        <f t="shared" si="13"/>
        <v>4</v>
      </c>
      <c r="AE53">
        <f t="shared" si="14"/>
        <v>3</v>
      </c>
      <c r="AF53">
        <f t="shared" si="14"/>
        <v>8</v>
      </c>
    </row>
    <row r="54" spans="1:33" hidden="1" outlineLevel="1">
      <c r="A54" t="s">
        <v>44</v>
      </c>
      <c r="B54" t="str">
        <f>A3</f>
        <v>Thats My Dubai (IRE)</v>
      </c>
      <c r="C54">
        <f>AE3</f>
        <v>201.71870000000001</v>
      </c>
      <c r="D54">
        <f>AG3</f>
        <v>0</v>
      </c>
      <c r="E54">
        <f t="shared" ref="E54:E55" si="15">C54-D54</f>
        <v>201.71870000000001</v>
      </c>
      <c r="F54">
        <f ca="1">SUMIF(B53:B64, B54, G53:G61)</f>
        <v>0.15145475859110419</v>
      </c>
      <c r="H54">
        <f>AF3</f>
        <v>6.5</v>
      </c>
      <c r="J54">
        <v>3</v>
      </c>
      <c r="K54" t="str">
        <f t="shared" si="0"/>
        <v>Miss Chevious Girl (IRE)</v>
      </c>
      <c r="L54" t="str">
        <f t="shared" si="0"/>
        <v>Owenacurra Lass (IRE)</v>
      </c>
      <c r="M54" t="str">
        <f t="shared" si="0"/>
        <v>Miss Chevious Girl (IRE)</v>
      </c>
      <c r="N54" t="str">
        <f t="shared" si="1"/>
        <v>Sabichi (IRE)</v>
      </c>
      <c r="O54" t="str">
        <f t="shared" si="2"/>
        <v>Positive Outlook (IRE)</v>
      </c>
      <c r="P54" t="str">
        <f t="shared" si="3"/>
        <v>Owenacurra Lass (IRE)</v>
      </c>
      <c r="Q54" t="str">
        <f t="shared" si="4"/>
        <v>Owenacurra Lass (IRE)</v>
      </c>
      <c r="R54" t="str">
        <f t="shared" si="5"/>
        <v>Owenacurra Lass (IRE)</v>
      </c>
      <c r="S54" t="str">
        <f t="shared" si="6"/>
        <v>Owenacurra Lass (IRE)</v>
      </c>
      <c r="V54">
        <f t="shared" si="7"/>
        <v>63</v>
      </c>
      <c r="W54">
        <f t="shared" si="8"/>
        <v>63</v>
      </c>
      <c r="X54">
        <f t="shared" si="9"/>
        <v>63</v>
      </c>
      <c r="Y54">
        <f t="shared" si="10"/>
        <v>8</v>
      </c>
      <c r="Z54">
        <f t="shared" si="10"/>
        <v>7</v>
      </c>
      <c r="AA54">
        <f t="shared" si="10"/>
        <v>9</v>
      </c>
      <c r="AB54">
        <f t="shared" si="11"/>
        <v>8</v>
      </c>
      <c r="AC54">
        <f t="shared" si="12"/>
        <v>7</v>
      </c>
      <c r="AD54">
        <f t="shared" si="13"/>
        <v>8</v>
      </c>
      <c r="AE54">
        <f t="shared" si="14"/>
        <v>9</v>
      </c>
      <c r="AF54">
        <f t="shared" si="14"/>
        <v>7</v>
      </c>
    </row>
    <row r="55" spans="1:33" hidden="1" outlineLevel="1">
      <c r="A55" t="s">
        <v>45</v>
      </c>
      <c r="B55" t="str">
        <f>A4</f>
        <v>Owenacurra Lass (IRE)</v>
      </c>
      <c r="C55">
        <f>AE4</f>
        <v>170.71610000000001</v>
      </c>
      <c r="D55">
        <f>AG4</f>
        <v>0</v>
      </c>
      <c r="E55">
        <f t="shared" si="15"/>
        <v>170.71610000000001</v>
      </c>
      <c r="F55">
        <f ca="1">SUMIF(B53:B64, B55, G53:G61)</f>
        <v>6.2543395823318901E-2</v>
      </c>
      <c r="H55">
        <f>AF4</f>
        <v>3.5</v>
      </c>
      <c r="J55">
        <v>4</v>
      </c>
      <c r="K55" t="str">
        <f t="shared" si="0"/>
        <v>Sabichi (IRE)</v>
      </c>
      <c r="L55" t="str">
        <f t="shared" si="0"/>
        <v>Darrens Diamond (IRE)</v>
      </c>
      <c r="M55" t="str">
        <f t="shared" si="0"/>
        <v>Miss Chevious Girl (IRE)</v>
      </c>
      <c r="N55" t="str">
        <f t="shared" si="1"/>
        <v>Darrens Diamond (IRE)</v>
      </c>
      <c r="O55" t="str">
        <f t="shared" si="2"/>
        <v>Dare To See (IRE)</v>
      </c>
      <c r="P55" t="str">
        <f t="shared" si="3"/>
        <v>Positive Outlook (IRE)</v>
      </c>
      <c r="Q55" t="str">
        <f t="shared" si="4"/>
        <v>Positive Outlook (IRE)</v>
      </c>
      <c r="R55" t="str">
        <f t="shared" si="5"/>
        <v>Sabichi (IRE)</v>
      </c>
      <c r="S55" t="str">
        <f t="shared" si="6"/>
        <v>Sabichi (IRE)</v>
      </c>
      <c r="V55">
        <f t="shared" si="7"/>
        <v>47</v>
      </c>
      <c r="W55">
        <f t="shared" si="8"/>
        <v>47</v>
      </c>
      <c r="X55">
        <f t="shared" si="9"/>
        <v>47</v>
      </c>
      <c r="Y55">
        <f t="shared" si="10"/>
        <v>6</v>
      </c>
      <c r="Z55">
        <f t="shared" si="10"/>
        <v>5</v>
      </c>
      <c r="AA55">
        <f t="shared" si="10"/>
        <v>8</v>
      </c>
      <c r="AB55">
        <f t="shared" si="11"/>
        <v>7</v>
      </c>
      <c r="AC55">
        <f t="shared" si="12"/>
        <v>4</v>
      </c>
      <c r="AD55">
        <f t="shared" si="13"/>
        <v>5</v>
      </c>
      <c r="AE55">
        <f t="shared" si="14"/>
        <v>6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Thats My Dubai (IRE)</v>
      </c>
      <c r="C56">
        <f>LARGE(M$2:M$20, D56)</f>
        <v>67.437799999999996</v>
      </c>
      <c r="D56">
        <v>1</v>
      </c>
      <c r="E56">
        <f>LARGE(M$2:M$20, F56)</f>
        <v>63.686399999999999</v>
      </c>
      <c r="F56">
        <v>2</v>
      </c>
      <c r="G56">
        <f t="shared" ref="G56:G61" si="16">IF(C56&gt;0, (1/C56)*(C56-E56), 0.1)</f>
        <v>5.5627556059064755E-2</v>
      </c>
      <c r="H56">
        <f t="shared" ref="H56:H61" si="17">INDEX(AF$2:AF$20,MATCH(B56,A$2:A$20,0))</f>
        <v>6.5</v>
      </c>
      <c r="J56">
        <v>5</v>
      </c>
      <c r="K56" t="str">
        <f t="shared" si="0"/>
        <v>Darrens Diamond (IRE)</v>
      </c>
      <c r="L56" t="str">
        <f t="shared" si="0"/>
        <v>Sabichi (IRE)</v>
      </c>
      <c r="M56" t="str">
        <f t="shared" si="0"/>
        <v>Miss Chevious Girl (IRE)</v>
      </c>
      <c r="N56" t="str">
        <f t="shared" si="1"/>
        <v>Miss Chevious Girl (IRE)</v>
      </c>
      <c r="O56" t="str">
        <f t="shared" si="2"/>
        <v>Sabichi (IRE)</v>
      </c>
      <c r="P56" t="str">
        <f t="shared" si="3"/>
        <v>Markmyword</v>
      </c>
      <c r="Q56" t="str">
        <f t="shared" si="4"/>
        <v>Markmyword</v>
      </c>
      <c r="R56" t="str">
        <f t="shared" si="5"/>
        <v>Sabichi (IRE)</v>
      </c>
      <c r="S56" t="str">
        <f t="shared" si="6"/>
        <v>Darrens Diamond (IRE)</v>
      </c>
      <c r="V56">
        <f t="shared" si="7"/>
        <v>42</v>
      </c>
      <c r="W56">
        <f t="shared" si="8"/>
        <v>42</v>
      </c>
      <c r="X56">
        <f t="shared" si="9"/>
        <v>42</v>
      </c>
      <c r="Y56">
        <f t="shared" si="10"/>
        <v>5</v>
      </c>
      <c r="Z56">
        <f t="shared" si="10"/>
        <v>6</v>
      </c>
      <c r="AA56">
        <f t="shared" si="10"/>
        <v>8</v>
      </c>
      <c r="AB56">
        <f t="shared" si="11"/>
        <v>6</v>
      </c>
      <c r="AC56">
        <f t="shared" si="12"/>
        <v>4</v>
      </c>
      <c r="AD56">
        <f t="shared" si="13"/>
        <v>1</v>
      </c>
      <c r="AE56">
        <f t="shared" si="14"/>
        <v>6</v>
      </c>
      <c r="AF56">
        <f t="shared" si="14"/>
        <v>6</v>
      </c>
    </row>
    <row r="57" spans="1:33" hidden="1" outlineLevel="1">
      <c r="A57" t="s">
        <v>25</v>
      </c>
      <c r="B57" t="str">
        <f>INDEX(A$2:A$20,MATCH(C57,W$2:W$20,0))</f>
        <v>Thats My Dubai (IRE)</v>
      </c>
      <c r="C57">
        <f>LARGE(W$2:W$20, D57)</f>
        <v>22.495699999999999</v>
      </c>
      <c r="D57">
        <v>1</v>
      </c>
      <c r="E57">
        <f>LARGE(W$2:W$20, F57)</f>
        <v>20.34</v>
      </c>
      <c r="F57">
        <v>2</v>
      </c>
      <c r="G57">
        <f t="shared" si="16"/>
        <v>9.582720253203944E-2</v>
      </c>
      <c r="H57">
        <f t="shared" si="17"/>
        <v>6.5</v>
      </c>
      <c r="J57">
        <v>6</v>
      </c>
      <c r="K57" t="str">
        <f t="shared" si="0"/>
        <v>Positive Outlook (IRE)</v>
      </c>
      <c r="L57" t="str">
        <f t="shared" si="0"/>
        <v>Sabichi (IRE)</v>
      </c>
      <c r="M57" t="str">
        <f t="shared" si="0"/>
        <v>Miss Chevious Girl (IRE)</v>
      </c>
      <c r="N57" t="str">
        <f t="shared" si="1"/>
        <v>Positive Outlook (IRE)</v>
      </c>
      <c r="O57" t="str">
        <f t="shared" si="2"/>
        <v>Thats My Dubai (IRE)</v>
      </c>
      <c r="P57" t="str">
        <f t="shared" si="3"/>
        <v>Sabichi (IRE)</v>
      </c>
      <c r="Q57" t="str">
        <f t="shared" si="4"/>
        <v>Sabichi (IRE)</v>
      </c>
      <c r="R57" t="str">
        <f t="shared" si="5"/>
        <v>Sabichi (IRE)</v>
      </c>
      <c r="S57" t="str">
        <f t="shared" si="6"/>
        <v>Positive Outlook (IRE)</v>
      </c>
      <c r="V57">
        <f t="shared" si="7"/>
        <v>46</v>
      </c>
      <c r="W57">
        <f t="shared" si="8"/>
        <v>46</v>
      </c>
      <c r="X57">
        <f t="shared" si="9"/>
        <v>46</v>
      </c>
      <c r="Y57">
        <f t="shared" si="10"/>
        <v>4</v>
      </c>
      <c r="Z57">
        <f t="shared" si="10"/>
        <v>5</v>
      </c>
      <c r="AA57">
        <f t="shared" si="10"/>
        <v>8</v>
      </c>
      <c r="AB57">
        <f t="shared" si="11"/>
        <v>4</v>
      </c>
      <c r="AC57">
        <f t="shared" si="12"/>
        <v>6</v>
      </c>
      <c r="AD57">
        <f t="shared" si="13"/>
        <v>7</v>
      </c>
      <c r="AE57">
        <f t="shared" si="14"/>
        <v>6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Miss Chevious Girl (IRE)</v>
      </c>
      <c r="C58">
        <f>LARGE(AA$2:AA$20, D58)</f>
        <v>3.5464000000000002</v>
      </c>
      <c r="D58">
        <v>1</v>
      </c>
      <c r="E58">
        <f>LARGE(AA$2:AA$20, F58)</f>
        <v>0.89990000000000003</v>
      </c>
      <c r="F58">
        <v>2</v>
      </c>
      <c r="G58">
        <f t="shared" si="16"/>
        <v>0.7462497180239116</v>
      </c>
      <c r="H58">
        <f t="shared" si="17"/>
        <v>1</v>
      </c>
      <c r="J58">
        <v>7</v>
      </c>
      <c r="K58" t="str">
        <f t="shared" si="0"/>
        <v>Positive Outlook (IRE)</v>
      </c>
      <c r="L58" t="str">
        <f t="shared" si="0"/>
        <v>Sabichi (IRE)</v>
      </c>
      <c r="M58" t="str">
        <f t="shared" si="0"/>
        <v>Miss Chevious Girl (IRE)</v>
      </c>
      <c r="N58" t="str">
        <f t="shared" si="1"/>
        <v>Positive Outlook (IRE)</v>
      </c>
      <c r="O58" t="str">
        <f t="shared" si="2"/>
        <v>Thats My Dubai (IRE)</v>
      </c>
      <c r="P58" t="str">
        <f t="shared" si="3"/>
        <v>Sabichi (IRE)</v>
      </c>
      <c r="Q58" t="str">
        <f t="shared" si="4"/>
        <v>Sabichi (IRE)</v>
      </c>
      <c r="R58" t="str">
        <f t="shared" si="5"/>
        <v>Sabichi (IRE)</v>
      </c>
      <c r="S58" t="str">
        <f t="shared" si="6"/>
        <v>Dare To See (IRE)</v>
      </c>
      <c r="V58">
        <f t="shared" si="7"/>
        <v>39</v>
      </c>
      <c r="W58">
        <f t="shared" si="8"/>
        <v>39</v>
      </c>
      <c r="X58">
        <f t="shared" si="9"/>
        <v>39</v>
      </c>
      <c r="Y58">
        <f t="shared" si="10"/>
        <v>4</v>
      </c>
      <c r="Z58">
        <f t="shared" si="10"/>
        <v>5</v>
      </c>
      <c r="AA58">
        <f t="shared" si="10"/>
        <v>8</v>
      </c>
      <c r="AB58">
        <f t="shared" si="11"/>
        <v>4</v>
      </c>
      <c r="AC58">
        <f t="shared" si="12"/>
        <v>4</v>
      </c>
      <c r="AD58">
        <f t="shared" si="13"/>
        <v>6</v>
      </c>
      <c r="AE58">
        <f t="shared" si="14"/>
        <v>2</v>
      </c>
      <c r="AF58">
        <f t="shared" si="14"/>
        <v>6</v>
      </c>
    </row>
    <row r="59" spans="1:33" hidden="1" outlineLevel="1">
      <c r="A59" t="s">
        <v>30</v>
      </c>
      <c r="B59" t="str">
        <f>INDEX(A$2:A$20,MATCH(C59,AC$2:AC$20,0))</f>
        <v>Owenacurra Lass (IRE)</v>
      </c>
      <c r="C59">
        <f>LARGE(AC$2:AC$20, D59)</f>
        <v>1.8723000000000001</v>
      </c>
      <c r="D59">
        <v>1</v>
      </c>
      <c r="E59">
        <f>LARGE(AC$2:AC$20, F59)</f>
        <v>1.7552000000000001</v>
      </c>
      <c r="F59">
        <v>2</v>
      </c>
      <c r="G59">
        <f t="shared" si="16"/>
        <v>6.2543395823318901E-2</v>
      </c>
      <c r="H59">
        <f t="shared" si="17"/>
        <v>3.5</v>
      </c>
      <c r="J59">
        <v>8</v>
      </c>
      <c r="K59" t="str">
        <f t="shared" si="0"/>
        <v>Positive Outlook (IRE)</v>
      </c>
      <c r="L59" t="str">
        <f t="shared" si="0"/>
        <v>Sabichi (IRE)</v>
      </c>
      <c r="M59" t="str">
        <f t="shared" si="0"/>
        <v>Miss Chevious Girl (IRE)</v>
      </c>
      <c r="N59" t="str">
        <f t="shared" si="1"/>
        <v>Positive Outlook (IRE)</v>
      </c>
      <c r="O59" t="str">
        <f t="shared" si="2"/>
        <v>Markmyword</v>
      </c>
      <c r="P59" t="str">
        <f t="shared" si="3"/>
        <v>Sabichi (IRE)</v>
      </c>
      <c r="Q59" t="str">
        <f t="shared" si="4"/>
        <v>Sabichi (IRE)</v>
      </c>
      <c r="R59" t="str">
        <f t="shared" si="5"/>
        <v>Blazing Beth (IRE)</v>
      </c>
      <c r="S59" t="str">
        <f t="shared" si="6"/>
        <v>Blazing Beth (IRE)</v>
      </c>
      <c r="V59">
        <f t="shared" si="7"/>
        <v>39</v>
      </c>
      <c r="W59">
        <f t="shared" si="8"/>
        <v>39</v>
      </c>
      <c r="X59">
        <f t="shared" si="9"/>
        <v>39</v>
      </c>
      <c r="Y59">
        <f t="shared" si="10"/>
        <v>4</v>
      </c>
      <c r="Z59">
        <f t="shared" si="10"/>
        <v>5</v>
      </c>
      <c r="AA59">
        <f t="shared" si="10"/>
        <v>8</v>
      </c>
      <c r="AB59">
        <f t="shared" si="11"/>
        <v>4</v>
      </c>
      <c r="AC59">
        <f t="shared" si="12"/>
        <v>4</v>
      </c>
      <c r="AD59">
        <f t="shared" si="13"/>
        <v>4</v>
      </c>
      <c r="AE59">
        <f t="shared" si="14"/>
        <v>8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Miss Chevious Girl (IRE)</v>
      </c>
      <c r="C60">
        <f>LARGE(Y$2:Y$20, D60)</f>
        <v>4.5867000000000004</v>
      </c>
      <c r="D60">
        <v>1</v>
      </c>
      <c r="E60">
        <f>LARGE(Y$2:Y$20, F60)</f>
        <v>2.8885999999999998</v>
      </c>
      <c r="F60">
        <v>2</v>
      </c>
      <c r="G60">
        <f t="shared" si="16"/>
        <v>0.37022260012645269</v>
      </c>
      <c r="H60">
        <f t="shared" si="17"/>
        <v>1</v>
      </c>
      <c r="J60">
        <v>9</v>
      </c>
      <c r="K60" t="str">
        <f t="shared" si="0"/>
        <v>Positive Outlook (IRE)</v>
      </c>
      <c r="L60" t="str">
        <f t="shared" si="0"/>
        <v>Sabichi (IRE)</v>
      </c>
      <c r="M60" t="str">
        <f t="shared" si="0"/>
        <v>Miss Chevious Girl (IRE)</v>
      </c>
      <c r="N60" t="str">
        <f t="shared" si="1"/>
        <v>Positive Outlook (IRE)</v>
      </c>
      <c r="O60" t="str">
        <f t="shared" si="2"/>
        <v>Darrens Diamond (IRE)</v>
      </c>
      <c r="P60" t="str">
        <f t="shared" si="3"/>
        <v>Sabichi (IRE)</v>
      </c>
      <c r="Q60" t="str">
        <f t="shared" si="4"/>
        <v>Sabichi (IRE)</v>
      </c>
      <c r="R60" t="str">
        <f t="shared" si="5"/>
        <v>Blazing Beth (IRE)</v>
      </c>
      <c r="S60" t="str">
        <f t="shared" si="6"/>
        <v>Markmyword</v>
      </c>
      <c r="V60">
        <f t="shared" si="7"/>
        <v>31</v>
      </c>
      <c r="W60">
        <f t="shared" si="8"/>
        <v>31</v>
      </c>
      <c r="X60">
        <f t="shared" si="9"/>
        <v>31</v>
      </c>
      <c r="Y60">
        <f t="shared" si="10"/>
        <v>4</v>
      </c>
      <c r="Z60">
        <f t="shared" si="10"/>
        <v>5</v>
      </c>
      <c r="AA60">
        <f t="shared" si="10"/>
        <v>8</v>
      </c>
      <c r="AB60">
        <f t="shared" si="11"/>
        <v>4</v>
      </c>
      <c r="AC60">
        <f t="shared" si="12"/>
        <v>5</v>
      </c>
      <c r="AD60">
        <f t="shared" si="13"/>
        <v>2</v>
      </c>
      <c r="AE60">
        <f t="shared" si="14"/>
        <v>1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Miss Chevious Girl (IRE)</v>
      </c>
      <c r="C61">
        <f>LARGE(AD$2:AD$20, D61)</f>
        <v>26</v>
      </c>
      <c r="D61">
        <v>1</v>
      </c>
      <c r="E61">
        <f>LARGE(AD$2:AD$20, F61)</f>
        <v>16.5</v>
      </c>
      <c r="F61">
        <v>2</v>
      </c>
      <c r="G61">
        <f t="shared" si="16"/>
        <v>0.36538461538461542</v>
      </c>
      <c r="H61">
        <f t="shared" si="17"/>
        <v>1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>
        <f t="shared" si="10"/>
        <v>4</v>
      </c>
      <c r="Z61">
        <f t="shared" si="10"/>
        <v>5</v>
      </c>
      <c r="AA61">
        <f t="shared" si="10"/>
        <v>8</v>
      </c>
      <c r="AB61">
        <f t="shared" si="11"/>
        <v>4</v>
      </c>
      <c r="AC61">
        <f t="shared" si="12"/>
        <v>4</v>
      </c>
      <c r="AD61">
        <f t="shared" si="13"/>
        <v>1</v>
      </c>
      <c r="AE61">
        <f t="shared" si="14"/>
        <v>1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Miss Chevious Girl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4</v>
      </c>
      <c r="Z62">
        <f t="shared" si="10"/>
        <v>5</v>
      </c>
      <c r="AA62">
        <f t="shared" si="10"/>
        <v>8</v>
      </c>
      <c r="AB62">
        <f t="shared" si="11"/>
        <v>4</v>
      </c>
      <c r="AC62">
        <f t="shared" si="12"/>
        <v>4</v>
      </c>
      <c r="AD62">
        <f t="shared" si="13"/>
        <v>1</v>
      </c>
      <c r="AE62">
        <f t="shared" si="14"/>
        <v>1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Thats My Dubai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4</v>
      </c>
      <c r="Z63">
        <f t="shared" si="10"/>
        <v>5</v>
      </c>
      <c r="AA63">
        <f t="shared" si="10"/>
        <v>8</v>
      </c>
      <c r="AB63">
        <f t="shared" si="11"/>
        <v>4</v>
      </c>
      <c r="AC63">
        <f t="shared" si="12"/>
        <v>4</v>
      </c>
      <c r="AD63">
        <f t="shared" si="13"/>
        <v>1</v>
      </c>
      <c r="AE63">
        <f t="shared" si="14"/>
        <v>1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Miss Chevious Girl (IRE)</v>
      </c>
      <c r="C64">
        <f>INDEX(AF$2:AF$20,MATCH(B64,A$2:A$20,0))</f>
        <v>1</v>
      </c>
      <c r="D64">
        <v>1</v>
      </c>
      <c r="E64">
        <f>SUMIF(B53:B61, B64, G53:G61)</f>
        <v>1.5548284942772874</v>
      </c>
      <c r="F64">
        <v>0</v>
      </c>
      <c r="G64" t="str">
        <f>K2</f>
        <v>Irish Stallions Farm EBF Mares (Pro/Am) Flat Race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4</v>
      </c>
      <c r="Z64">
        <f t="shared" si="10"/>
        <v>5</v>
      </c>
      <c r="AA64">
        <f t="shared" si="10"/>
        <v>8</v>
      </c>
      <c r="AB64">
        <f t="shared" si="11"/>
        <v>4</v>
      </c>
      <c r="AC64">
        <f t="shared" si="12"/>
        <v>4</v>
      </c>
      <c r="AD64">
        <f t="shared" si="13"/>
        <v>1</v>
      </c>
      <c r="AE64">
        <f t="shared" si="14"/>
        <v>1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 </v>
      </c>
      <c r="H65">
        <f>LARGE(G58:G60, 1)</f>
        <v>0.7462497180239116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4</v>
      </c>
      <c r="Z65">
        <f t="shared" si="10"/>
        <v>5</v>
      </c>
      <c r="AA65">
        <f t="shared" si="10"/>
        <v>8</v>
      </c>
      <c r="AB65">
        <f t="shared" si="11"/>
        <v>4</v>
      </c>
      <c r="AC65">
        <f t="shared" si="12"/>
        <v>4</v>
      </c>
      <c r="AD65">
        <f t="shared" si="13"/>
        <v>1</v>
      </c>
      <c r="AE65">
        <f t="shared" si="14"/>
        <v>1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2</v>
      </c>
      <c r="G66">
        <f>F2</f>
        <v>5996</v>
      </c>
      <c r="H66">
        <f ca="1">LARGE(F53:F55, 1)</f>
        <v>1.5548284942772874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4</v>
      </c>
      <c r="Z66">
        <f t="shared" si="10"/>
        <v>5</v>
      </c>
      <c r="AA66">
        <f t="shared" si="10"/>
        <v>8</v>
      </c>
      <c r="AB66">
        <f t="shared" si="11"/>
        <v>4</v>
      </c>
      <c r="AC66">
        <f t="shared" si="12"/>
        <v>4</v>
      </c>
      <c r="AD66">
        <f t="shared" si="13"/>
        <v>1</v>
      </c>
      <c r="AE66">
        <f t="shared" si="14"/>
        <v>1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Miss Chevious Girl (IRE)</v>
      </c>
      <c r="F67">
        <f>IF(H63&lt;11, F66+1, F66)</f>
        <v>3</v>
      </c>
      <c r="G67" t="str">
        <f>G2</f>
        <v>Good</v>
      </c>
      <c r="H67" t="str">
        <f ca="1">INDEX(B53:B55,MATCH(H66,F53:F55,0))</f>
        <v>Miss Chevious Girl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4</v>
      </c>
      <c r="Z67">
        <f t="shared" si="10"/>
        <v>5</v>
      </c>
      <c r="AA67">
        <f t="shared" si="10"/>
        <v>8</v>
      </c>
      <c r="AB67">
        <f t="shared" si="11"/>
        <v>4</v>
      </c>
      <c r="AC67">
        <f t="shared" si="12"/>
        <v>4</v>
      </c>
      <c r="AD67">
        <f t="shared" si="13"/>
        <v>1</v>
      </c>
      <c r="AE67">
        <f t="shared" si="14"/>
        <v>1</v>
      </c>
      <c r="AF67" t="e">
        <f t="shared" si="14"/>
        <v>#N/A</v>
      </c>
    </row>
    <row r="68" spans="1:32" hidden="1" outlineLevel="1">
      <c r="A68" t="str">
        <f ca="1">INDEX(B62:B67,MODE(MATCH(B62:B67,B62:B67,0)))</f>
        <v>Miss Chevious Girl (IRE)</v>
      </c>
      <c r="B68" t="str">
        <f ca="1">IF(ISNA(A68), B56, A68)</f>
        <v>Miss Chevious Girl (IRE)</v>
      </c>
      <c r="C68">
        <f ca="1">INDEX(AF$2:AF$20,MATCH(B68,A$2:A$20,0))</f>
        <v>1</v>
      </c>
      <c r="D68">
        <v>1</v>
      </c>
      <c r="F68">
        <f ca="1">IF(E70&gt;0.5, F67+1, F67)</f>
        <v>4</v>
      </c>
      <c r="G68" t="str">
        <f>I2</f>
        <v>Non Handicap</v>
      </c>
      <c r="H68">
        <f ca="1">IF(G66&gt;10000, G70+1, G70)</f>
        <v>6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4</v>
      </c>
      <c r="Z68">
        <f t="shared" si="10"/>
        <v>5</v>
      </c>
      <c r="AA68">
        <f t="shared" si="10"/>
        <v>8</v>
      </c>
      <c r="AB68">
        <f t="shared" si="11"/>
        <v>4</v>
      </c>
      <c r="AC68">
        <f t="shared" si="12"/>
        <v>4</v>
      </c>
      <c r="AD68">
        <f t="shared" si="13"/>
        <v>1</v>
      </c>
      <c r="AE68">
        <f t="shared" si="14"/>
        <v>1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Miss Chevious Girl (IRE)</v>
      </c>
      <c r="C69">
        <f ca="1">INDEX(AF$2:AF$20,MATCH(B69,A$2:A$20,0))</f>
        <v>1</v>
      </c>
      <c r="D69">
        <v>1</v>
      </c>
      <c r="F69">
        <f ca="1">IF(E70&gt;1, F68+1, F68)</f>
        <v>5</v>
      </c>
      <c r="G69">
        <f ca="1">IF(G66&lt;5000, F70-1, F70)</f>
        <v>6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4</v>
      </c>
      <c r="Z69">
        <f t="shared" si="10"/>
        <v>5</v>
      </c>
      <c r="AA69">
        <f t="shared" si="10"/>
        <v>8</v>
      </c>
      <c r="AB69">
        <f t="shared" si="11"/>
        <v>4</v>
      </c>
      <c r="AC69">
        <f t="shared" si="12"/>
        <v>4</v>
      </c>
      <c r="AD69">
        <f t="shared" si="13"/>
        <v>1</v>
      </c>
      <c r="AE69">
        <f t="shared" si="14"/>
        <v>1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Miss Chevious Girl (IRE)</v>
      </c>
      <c r="C70">
        <f ca="1">INDEX(AF$2:AF$20,MATCH(B70,A$2:A$20,0))</f>
        <v>1</v>
      </c>
      <c r="D70">
        <v>1</v>
      </c>
      <c r="E70">
        <f ca="1">SUMIF(B53:B61, B70, G53:G61)</f>
        <v>1.5548284942772874</v>
      </c>
      <c r="F70">
        <f ca="1">IF(E70&gt;1.5, F69+1, F69)</f>
        <v>6</v>
      </c>
      <c r="G70">
        <f ca="1">IF(H63&gt;15, G69-1, G69)</f>
        <v>6</v>
      </c>
      <c r="H70" t="str">
        <f ca="1">IF(H68=0,"*",IF(H68=1,"*",IF(H68=2,"**",IF(H68=3,"***",IF(H68=4,"****",IF(H68&gt;=5,"*****","*"))))))</f>
        <v>*****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4</v>
      </c>
      <c r="Z70">
        <f t="shared" si="10"/>
        <v>5</v>
      </c>
      <c r="AA70">
        <f t="shared" si="10"/>
        <v>8</v>
      </c>
      <c r="AB70">
        <f t="shared" si="11"/>
        <v>4</v>
      </c>
      <c r="AC70">
        <f t="shared" si="12"/>
        <v>4</v>
      </c>
      <c r="AD70">
        <f t="shared" si="13"/>
        <v>1</v>
      </c>
      <c r="AE70">
        <f t="shared" si="14"/>
        <v>1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4</v>
      </c>
      <c r="Z71">
        <f t="shared" si="10"/>
        <v>5</v>
      </c>
      <c r="AA71">
        <f t="shared" si="10"/>
        <v>8</v>
      </c>
      <c r="AB71">
        <f t="shared" si="11"/>
        <v>4</v>
      </c>
      <c r="AC71">
        <f t="shared" si="12"/>
        <v>4</v>
      </c>
      <c r="AD71">
        <f t="shared" si="13"/>
        <v>1</v>
      </c>
      <c r="AE71">
        <f t="shared" si="14"/>
        <v>1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Miss Chevious Girl (IRE)</v>
      </c>
      <c r="C72">
        <f>C53</f>
        <v>217.59710000000001</v>
      </c>
      <c r="D72">
        <f>(1/C72)*(C72-C73)</f>
        <v>7.2971560742307678E-2</v>
      </c>
      <c r="E72">
        <f>H53</f>
        <v>1</v>
      </c>
      <c r="F72">
        <f>(E72*10)-10</f>
        <v>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4</v>
      </c>
      <c r="Z72">
        <f t="shared" si="10"/>
        <v>5</v>
      </c>
      <c r="AA72">
        <f t="shared" si="10"/>
        <v>8</v>
      </c>
      <c r="AB72">
        <f t="shared" si="11"/>
        <v>4</v>
      </c>
      <c r="AC72">
        <f t="shared" si="12"/>
        <v>4</v>
      </c>
      <c r="AD72">
        <f t="shared" si="13"/>
        <v>1</v>
      </c>
      <c r="AE72">
        <f t="shared" si="14"/>
        <v>1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Thats My Dubai (IRE)</v>
      </c>
      <c r="C73">
        <f t="shared" si="19"/>
        <v>201.71870000000001</v>
      </c>
      <c r="D73">
        <f>(1/C73)*(C73-C74)</f>
        <v>0.15369224568669143</v>
      </c>
      <c r="E73">
        <f t="shared" ref="E73:E74" si="20">H54</f>
        <v>6.5</v>
      </c>
      <c r="F73">
        <f>(E73*10)-10</f>
        <v>55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4</v>
      </c>
      <c r="Z73">
        <f t="shared" si="10"/>
        <v>5</v>
      </c>
      <c r="AA73">
        <f t="shared" si="10"/>
        <v>8</v>
      </c>
      <c r="AB73">
        <f t="shared" si="11"/>
        <v>4</v>
      </c>
      <c r="AC73">
        <f t="shared" si="12"/>
        <v>4</v>
      </c>
      <c r="AD73">
        <f t="shared" si="13"/>
        <v>1</v>
      </c>
      <c r="AE73">
        <f t="shared" si="14"/>
        <v>1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Owenacurra Lass (IRE)</v>
      </c>
      <c r="C74">
        <f t="shared" si="19"/>
        <v>170.71610000000001</v>
      </c>
      <c r="E74">
        <f t="shared" si="20"/>
        <v>3.5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4</v>
      </c>
      <c r="Z74">
        <f t="shared" si="10"/>
        <v>5</v>
      </c>
      <c r="AA74">
        <f t="shared" si="10"/>
        <v>8</v>
      </c>
      <c r="AB74">
        <f t="shared" si="11"/>
        <v>4</v>
      </c>
      <c r="AC74">
        <f t="shared" si="12"/>
        <v>4</v>
      </c>
      <c r="AD74">
        <f t="shared" si="13"/>
        <v>1</v>
      </c>
      <c r="AE74">
        <f t="shared" si="14"/>
        <v>1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4</v>
      </c>
      <c r="Z75">
        <f t="shared" si="10"/>
        <v>5</v>
      </c>
      <c r="AA75">
        <f t="shared" si="10"/>
        <v>8</v>
      </c>
      <c r="AB75">
        <f t="shared" si="11"/>
        <v>4</v>
      </c>
      <c r="AC75">
        <f t="shared" si="12"/>
        <v>4</v>
      </c>
      <c r="AD75">
        <f t="shared" si="13"/>
        <v>1</v>
      </c>
      <c r="AE75">
        <f t="shared" si="14"/>
        <v>1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4</v>
      </c>
      <c r="Z76">
        <f t="shared" si="10"/>
        <v>5</v>
      </c>
      <c r="AA76">
        <f t="shared" si="10"/>
        <v>8</v>
      </c>
      <c r="AB76">
        <f t="shared" si="11"/>
        <v>4</v>
      </c>
      <c r="AC76">
        <f t="shared" si="12"/>
        <v>4</v>
      </c>
      <c r="AD76">
        <f t="shared" si="13"/>
        <v>1</v>
      </c>
      <c r="AE76">
        <f t="shared" si="14"/>
        <v>1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</v>
      </c>
      <c r="C77">
        <f>SMALL(AF2:AF50, 1)</f>
        <v>1</v>
      </c>
      <c r="D77" t="str">
        <f>IF(G77&lt;=3, "YES", "NO")</f>
        <v>YES</v>
      </c>
      <c r="E77">
        <f>IF(C77=0,SMALL(AF2:AF49,2), C77)</f>
        <v>1</v>
      </c>
      <c r="F77">
        <f>IF(E77=0, SMALL(AF2:AF49, 3), E77)</f>
        <v>1</v>
      </c>
      <c r="G77">
        <f>IF(F77=0, SMALL(AF2:AF49, 4), F77)</f>
        <v>1</v>
      </c>
      <c r="H77" t="str">
        <f>INDEX(A2:A50, MATCH(G77, AF2:AF50, 0))</f>
        <v>Miss Chevious Girl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4</v>
      </c>
      <c r="Z77">
        <f t="shared" si="10"/>
        <v>5</v>
      </c>
      <c r="AA77">
        <f t="shared" si="10"/>
        <v>8</v>
      </c>
      <c r="AB77">
        <f t="shared" si="11"/>
        <v>4</v>
      </c>
      <c r="AC77">
        <f t="shared" si="12"/>
        <v>4</v>
      </c>
      <c r="AD77">
        <f t="shared" si="13"/>
        <v>1</v>
      </c>
      <c r="AE77">
        <f t="shared" si="14"/>
        <v>1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217.59710000000001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4</v>
      </c>
      <c r="Z78">
        <f t="shared" si="10"/>
        <v>5</v>
      </c>
      <c r="AA78">
        <f t="shared" si="10"/>
        <v>8</v>
      </c>
      <c r="AB78">
        <f t="shared" si="11"/>
        <v>4</v>
      </c>
      <c r="AC78">
        <f t="shared" si="12"/>
        <v>4</v>
      </c>
      <c r="AD78">
        <f t="shared" si="13"/>
        <v>1</v>
      </c>
      <c r="AE78">
        <f t="shared" si="14"/>
        <v>1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217.59710000000001</v>
      </c>
      <c r="C79">
        <f>C78/B79</f>
        <v>4.5956494824609332E-5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Miss Chevious Girl (IRE) is highly rated.</v>
      </c>
      <c r="H79" t="str">
        <f>INDEX(A2:A50, MATCH(B79, AE2:AE50, 0))</f>
        <v>Miss Chevious Girl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4</v>
      </c>
      <c r="Z79">
        <f t="shared" si="10"/>
        <v>5</v>
      </c>
      <c r="AA79">
        <f t="shared" si="10"/>
        <v>8</v>
      </c>
      <c r="AB79">
        <f t="shared" si="11"/>
        <v>4</v>
      </c>
      <c r="AC79">
        <f t="shared" si="12"/>
        <v>4</v>
      </c>
      <c r="AD79">
        <f t="shared" si="13"/>
        <v>1</v>
      </c>
      <c r="AE79">
        <f t="shared" si="14"/>
        <v>1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7.1429</v>
      </c>
      <c r="C80">
        <f>(B81-B80)+0.01</f>
        <v>15.362799999999998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4</v>
      </c>
      <c r="Z80">
        <f t="shared" si="10"/>
        <v>5</v>
      </c>
      <c r="AA80">
        <f t="shared" si="10"/>
        <v>8</v>
      </c>
      <c r="AB80">
        <f t="shared" si="11"/>
        <v>4</v>
      </c>
      <c r="AC80">
        <f t="shared" si="12"/>
        <v>4</v>
      </c>
      <c r="AD80">
        <f t="shared" si="13"/>
        <v>1</v>
      </c>
      <c r="AE80">
        <f t="shared" si="14"/>
        <v>1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22.495699999999999</v>
      </c>
      <c r="C81">
        <f>C80/B81</f>
        <v>0.68292162502167075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Markmyword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Wexford</v>
      </c>
    </row>
    <row r="82" spans="1:19" hidden="1" outlineLevel="1">
      <c r="A82" t="s">
        <v>110</v>
      </c>
      <c r="B82">
        <f>INDEX(M2:M49, MATCH(H77, A2:A49, 0))</f>
        <v>61.198</v>
      </c>
      <c r="C82">
        <f>(B83-B82)+0.01</f>
        <v>6.2497999999999951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67.437799999999996</v>
      </c>
      <c r="C83">
        <f>C82/B83</f>
        <v>9.2675027951682823E-2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Miss Chevious Girl (IRE)is the form horse.</v>
      </c>
      <c r="H83" t="str">
        <f>INDEX(A2:A50,MATCH(B83,INDEX(M2:M50,0)))</f>
        <v>Markmyword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1.7141</v>
      </c>
      <c r="C84">
        <f>(B85-B84)+0.01</f>
        <v>0.16820000000000013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1.8723000000000001</v>
      </c>
      <c r="C85">
        <f>C84/B85</f>
        <v>8.9836030550659682E-2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Owenacurra Lass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26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</v>
      </c>
      <c r="C87">
        <f>C86/B87</f>
        <v>3.8461538461538462E-4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Miss Chevious Girl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4.5867000000000004</v>
      </c>
      <c r="C88">
        <f>B89-B88</f>
        <v>0</v>
      </c>
      <c r="H88" t="str">
        <f>INDEX(X2:X50, MATCH(B88, Y2:Y50, 0))</f>
        <v>Mullins, Mr P W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4.5867000000000004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Mullins, Mr P W. </v>
      </c>
      <c r="H89" t="str">
        <f>INDEX(X2:X50, MATCH(B89, Y2:Y50, 0))</f>
        <v>Mullins, Mr P W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59.241500000000002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59.241500000000002</v>
      </c>
      <c r="C91">
        <f>(C90+0.01)/(B91+0.01)</f>
        <v>3.3754419719332E-4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Miss Chevious Girl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6.6699999999999995E-2</v>
      </c>
    </row>
    <row r="96" spans="1:19" hidden="1" outlineLevel="1">
      <c r="A96" t="s">
        <v>70</v>
      </c>
      <c r="B96">
        <f>INDEX(Sheet1!H:H, MATCH($A$51, Sheet1!$A:$A,0))</f>
        <v>6.6699999999999995E-2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0.1333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</v>
      </c>
      <c r="C98" t="b">
        <f>IF(AND($B$94&gt;15,B98&gt;0.25),B57)</f>
        <v>0</v>
      </c>
      <c r="D98">
        <f t="shared" si="22"/>
        <v>5</v>
      </c>
      <c r="E98">
        <f t="shared" si="23"/>
        <v>2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0.1333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8.28515625" bestFit="1" customWidth="1"/>
    <col min="4" max="4" width="15.140625" bestFit="1" customWidth="1"/>
    <col min="5" max="5" width="12" bestFit="1" customWidth="1"/>
    <col min="6" max="6" width="18.140625" bestFit="1" customWidth="1"/>
    <col min="7" max="7" width="83.140625" bestFit="1" customWidth="1"/>
    <col min="8" max="8" width="18.28515625" bestFit="1" customWidth="1"/>
    <col min="9" max="9" width="10.140625" bestFit="1" customWidth="1"/>
    <col min="10" max="10" width="16.28515625" bestFit="1" customWidth="1"/>
    <col min="11" max="11" width="62.28515625" bestFit="1" customWidth="1"/>
    <col min="12" max="19" width="18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7109375" bestFit="1" customWidth="1"/>
    <col min="25" max="25" width="14.42578125" bestFit="1" customWidth="1"/>
    <col min="26" max="26" width="15.2851562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1003</v>
      </c>
      <c r="B2" s="1">
        <v>0.6875</v>
      </c>
      <c r="C2" t="s">
        <v>213</v>
      </c>
      <c r="D2" t="s">
        <v>812</v>
      </c>
      <c r="E2" t="s">
        <v>330</v>
      </c>
      <c r="F2">
        <v>6498</v>
      </c>
      <c r="G2" t="s">
        <v>375</v>
      </c>
      <c r="H2" t="s">
        <v>231</v>
      </c>
      <c r="I2" t="s">
        <v>5</v>
      </c>
      <c r="J2" t="s">
        <v>1001</v>
      </c>
      <c r="K2" t="s">
        <v>1002</v>
      </c>
      <c r="L2">
        <v>5</v>
      </c>
      <c r="M2">
        <v>80.358400000000003</v>
      </c>
      <c r="N2">
        <v>72.308199999999999</v>
      </c>
      <c r="O2">
        <v>19.5715</v>
      </c>
      <c r="P2">
        <v>9.7597000000000005</v>
      </c>
      <c r="Q2">
        <v>8.1869999999999994</v>
      </c>
      <c r="R2">
        <v>4.7153999999999998</v>
      </c>
      <c r="S2">
        <v>3.5817999999999999</v>
      </c>
      <c r="T2">
        <v>2.0880999999999998</v>
      </c>
      <c r="U2">
        <v>2.3525999999999998</v>
      </c>
      <c r="V2">
        <v>1.5348999999999999</v>
      </c>
      <c r="W2">
        <v>14.162100000000001</v>
      </c>
      <c r="X2" t="s">
        <v>1004</v>
      </c>
      <c r="Y2">
        <v>1.8411999999999999</v>
      </c>
      <c r="Z2" t="s">
        <v>399</v>
      </c>
      <c r="AA2">
        <v>4.5528000000000004</v>
      </c>
      <c r="AB2" t="s">
        <v>1005</v>
      </c>
      <c r="AC2">
        <v>3.5522</v>
      </c>
      <c r="AD2">
        <v>40.774500000000003</v>
      </c>
      <c r="AE2" s="23">
        <v>269.34059999999999</v>
      </c>
      <c r="AF2">
        <v>3.5</v>
      </c>
      <c r="AG2">
        <v>114</v>
      </c>
    </row>
    <row r="3" spans="1:33">
      <c r="A3" t="s">
        <v>1006</v>
      </c>
      <c r="B3" s="1">
        <v>0.6875</v>
      </c>
      <c r="C3" t="s">
        <v>213</v>
      </c>
      <c r="D3" t="s">
        <v>812</v>
      </c>
      <c r="E3" t="s">
        <v>330</v>
      </c>
      <c r="F3">
        <v>6498</v>
      </c>
      <c r="G3" t="s">
        <v>375</v>
      </c>
      <c r="H3" t="s">
        <v>231</v>
      </c>
      <c r="I3" t="s">
        <v>5</v>
      </c>
      <c r="J3" t="s">
        <v>1001</v>
      </c>
      <c r="K3" t="s">
        <v>1002</v>
      </c>
      <c r="L3">
        <v>6</v>
      </c>
      <c r="M3">
        <v>79.366399999999999</v>
      </c>
      <c r="N3">
        <v>78.13</v>
      </c>
      <c r="O3">
        <v>38.733899999999998</v>
      </c>
      <c r="P3">
        <v>11.884</v>
      </c>
      <c r="Q3">
        <v>6.4260000000000002</v>
      </c>
      <c r="R3">
        <v>3.8881000000000001</v>
      </c>
      <c r="S3">
        <v>1.6144000000000001</v>
      </c>
      <c r="T3">
        <v>2.1442999999999999</v>
      </c>
      <c r="U3">
        <v>2.0211999999999999</v>
      </c>
      <c r="V3">
        <v>1.2347999999999999</v>
      </c>
      <c r="W3">
        <v>12.892899999999999</v>
      </c>
      <c r="X3" t="s">
        <v>518</v>
      </c>
      <c r="Y3">
        <v>2.9906000000000001</v>
      </c>
      <c r="Z3" t="s">
        <v>519</v>
      </c>
      <c r="AA3">
        <v>2.4851000000000001</v>
      </c>
      <c r="AB3" t="s">
        <v>380</v>
      </c>
      <c r="AC3">
        <v>2.3885000000000001</v>
      </c>
      <c r="AD3">
        <v>19.235299999999999</v>
      </c>
      <c r="AE3">
        <v>265.43540000000002</v>
      </c>
      <c r="AF3">
        <v>3.33</v>
      </c>
      <c r="AG3">
        <v>109</v>
      </c>
    </row>
    <row r="4" spans="1:33">
      <c r="A4" t="s">
        <v>1007</v>
      </c>
      <c r="B4" s="1">
        <v>0.6875</v>
      </c>
      <c r="C4" t="s">
        <v>213</v>
      </c>
      <c r="D4" t="s">
        <v>812</v>
      </c>
      <c r="E4" t="s">
        <v>330</v>
      </c>
      <c r="F4">
        <v>6498</v>
      </c>
      <c r="G4" t="s">
        <v>375</v>
      </c>
      <c r="H4" t="s">
        <v>231</v>
      </c>
      <c r="I4" t="s">
        <v>5</v>
      </c>
      <c r="J4" t="s">
        <v>1001</v>
      </c>
      <c r="K4" t="s">
        <v>1002</v>
      </c>
      <c r="L4">
        <v>8</v>
      </c>
      <c r="M4">
        <v>90.555800000000005</v>
      </c>
      <c r="N4">
        <v>45.326599999999999</v>
      </c>
      <c r="O4">
        <v>22.065000000000001</v>
      </c>
      <c r="P4">
        <v>8.3653999999999993</v>
      </c>
      <c r="Q4">
        <v>7.1776</v>
      </c>
      <c r="R4">
        <v>5.2869000000000002</v>
      </c>
      <c r="S4">
        <v>2.7435</v>
      </c>
      <c r="T4">
        <v>2.5792999999999999</v>
      </c>
      <c r="U4">
        <v>1.5229999999999999</v>
      </c>
      <c r="V4">
        <v>1.3498000000000001</v>
      </c>
      <c r="W4">
        <v>12.8957</v>
      </c>
      <c r="X4" t="s">
        <v>923</v>
      </c>
      <c r="Y4">
        <v>1.6660999999999999</v>
      </c>
      <c r="Z4" t="s">
        <v>1008</v>
      </c>
      <c r="AA4">
        <v>2.4836999999999998</v>
      </c>
      <c r="AB4" t="s">
        <v>1009</v>
      </c>
      <c r="AC4">
        <v>0.18859999999999999</v>
      </c>
      <c r="AD4">
        <v>16.0642</v>
      </c>
      <c r="AE4">
        <v>220.27119999999999</v>
      </c>
      <c r="AF4">
        <v>2.25</v>
      </c>
      <c r="AG4">
        <v>117</v>
      </c>
    </row>
    <row r="5" spans="1:33">
      <c r="A5" t="s">
        <v>1010</v>
      </c>
      <c r="B5" s="1">
        <v>0.6875</v>
      </c>
      <c r="C5" t="s">
        <v>213</v>
      </c>
      <c r="D5" t="s">
        <v>812</v>
      </c>
      <c r="E5" t="s">
        <v>330</v>
      </c>
      <c r="F5">
        <v>6498</v>
      </c>
      <c r="G5" t="s">
        <v>375</v>
      </c>
      <c r="H5" t="s">
        <v>231</v>
      </c>
      <c r="I5" t="s">
        <v>5</v>
      </c>
      <c r="J5" t="s">
        <v>1001</v>
      </c>
      <c r="K5" t="s">
        <v>1002</v>
      </c>
      <c r="L5">
        <v>6</v>
      </c>
      <c r="M5">
        <v>45.207700000000003</v>
      </c>
      <c r="N5">
        <v>63.280999999999999</v>
      </c>
      <c r="O5">
        <v>37.220700000000001</v>
      </c>
      <c r="P5">
        <v>12.5314</v>
      </c>
      <c r="Q5">
        <v>6.0454999999999997</v>
      </c>
      <c r="R5">
        <v>6.0811000000000002</v>
      </c>
      <c r="S5">
        <v>1.9109</v>
      </c>
      <c r="T5">
        <v>1.2513000000000001</v>
      </c>
      <c r="U5">
        <v>1.1126</v>
      </c>
      <c r="V5">
        <v>1.2974000000000001</v>
      </c>
      <c r="W5">
        <v>13.0586</v>
      </c>
      <c r="X5" t="s">
        <v>378</v>
      </c>
      <c r="Y5">
        <v>1.2785</v>
      </c>
      <c r="Z5" t="s">
        <v>379</v>
      </c>
      <c r="AA5">
        <v>1.5233000000000001</v>
      </c>
      <c r="AB5" t="s">
        <v>1011</v>
      </c>
      <c r="AC5">
        <v>1.4005000000000001</v>
      </c>
      <c r="AD5">
        <v>21.362300000000001</v>
      </c>
      <c r="AE5">
        <v>214.56280000000001</v>
      </c>
      <c r="AF5">
        <v>10</v>
      </c>
      <c r="AG5">
        <v>103</v>
      </c>
    </row>
    <row r="6" spans="1:33">
      <c r="A6" t="s">
        <v>1012</v>
      </c>
      <c r="B6" s="1">
        <v>0.6875</v>
      </c>
      <c r="C6" t="s">
        <v>213</v>
      </c>
      <c r="D6" t="s">
        <v>812</v>
      </c>
      <c r="E6" t="s">
        <v>330</v>
      </c>
      <c r="F6">
        <v>6498</v>
      </c>
      <c r="G6" t="s">
        <v>375</v>
      </c>
      <c r="H6" t="s">
        <v>231</v>
      </c>
      <c r="I6" t="s">
        <v>5</v>
      </c>
      <c r="J6" t="s">
        <v>1001</v>
      </c>
      <c r="K6" t="s">
        <v>1002</v>
      </c>
      <c r="L6">
        <v>7</v>
      </c>
      <c r="M6">
        <v>75.45</v>
      </c>
      <c r="N6">
        <v>45.131700000000002</v>
      </c>
      <c r="O6">
        <v>24.0077</v>
      </c>
      <c r="P6">
        <v>13.4369</v>
      </c>
      <c r="Q6">
        <v>7.7366999999999999</v>
      </c>
      <c r="R6">
        <v>4.6875</v>
      </c>
      <c r="S6">
        <v>2.0642999999999998</v>
      </c>
      <c r="T6">
        <v>2.1118000000000001</v>
      </c>
      <c r="U6">
        <v>1.5544</v>
      </c>
      <c r="V6">
        <v>1.5206</v>
      </c>
      <c r="W6">
        <v>20.553599999999999</v>
      </c>
      <c r="X6" t="s">
        <v>754</v>
      </c>
      <c r="Y6">
        <v>0.20200000000000001</v>
      </c>
      <c r="Z6" t="s">
        <v>1013</v>
      </c>
      <c r="AA6">
        <v>0.23849999999999999</v>
      </c>
      <c r="AB6" t="s">
        <v>1014</v>
      </c>
      <c r="AC6">
        <v>2.2446000000000002</v>
      </c>
      <c r="AD6">
        <v>13.1031</v>
      </c>
      <c r="AE6">
        <v>214.04329999999999</v>
      </c>
      <c r="AF6">
        <v>4.5</v>
      </c>
      <c r="AG6">
        <v>109</v>
      </c>
    </row>
    <row r="7" spans="1:33">
      <c r="A7" t="s">
        <v>1015</v>
      </c>
      <c r="B7" s="1">
        <v>0.6875</v>
      </c>
      <c r="C7" t="s">
        <v>213</v>
      </c>
      <c r="D7" t="s">
        <v>812</v>
      </c>
      <c r="E7" t="s">
        <v>330</v>
      </c>
      <c r="F7">
        <v>6498</v>
      </c>
      <c r="G7" t="s">
        <v>375</v>
      </c>
      <c r="H7" t="s">
        <v>231</v>
      </c>
      <c r="I7" t="s">
        <v>5</v>
      </c>
      <c r="J7" t="s">
        <v>1001</v>
      </c>
      <c r="K7" t="s">
        <v>1002</v>
      </c>
      <c r="L7">
        <v>5</v>
      </c>
      <c r="M7">
        <v>37.837299999999999</v>
      </c>
      <c r="N7">
        <v>41.183</v>
      </c>
      <c r="O7">
        <v>21.139600000000002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14.025</v>
      </c>
      <c r="X7" t="s">
        <v>398</v>
      </c>
      <c r="Y7">
        <v>3.9868000000000001</v>
      </c>
      <c r="Z7" t="s">
        <v>1016</v>
      </c>
      <c r="AA7">
        <v>0.46139999999999998</v>
      </c>
      <c r="AB7" t="s">
        <v>1017</v>
      </c>
      <c r="AC7">
        <v>1.3925000000000001</v>
      </c>
      <c r="AD7">
        <v>1.8</v>
      </c>
      <c r="AE7">
        <v>142.72380000000001</v>
      </c>
      <c r="AF7">
        <v>10</v>
      </c>
      <c r="AG7">
        <v>103</v>
      </c>
    </row>
    <row r="51" spans="1:33" hidden="1" outlineLevel="1">
      <c r="A51" t="str">
        <f>C2</f>
        <v>Wincanton</v>
      </c>
      <c r="B51">
        <f>B2</f>
        <v>0.6875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Mick Thonic (FR)</v>
      </c>
      <c r="L52" t="str">
        <f t="shared" si="0"/>
        <v>Magical Thomas</v>
      </c>
      <c r="M52" t="str">
        <f t="shared" si="0"/>
        <v>Magical Thomas</v>
      </c>
      <c r="N52" t="str">
        <f t="shared" ref="N52:N91" si="1">INDEX($A$2:$A$20,(MATCH(LARGE(W$2:W$20,$J52),W$2:W$20,0)))</f>
        <v>Cotton Club (IRE)</v>
      </c>
      <c r="O52" t="str">
        <f t="shared" ref="O52:O91" si="2">INDEX($A$2:$A$20,(MATCH(LARGE(AA$2:AA$20,$J52),AA$2:AA$20,0)))</f>
        <v>Volpone Jelois (FR)</v>
      </c>
      <c r="P52" t="str">
        <f t="shared" ref="P52:P91" si="3">INDEX($A$2:$A$20,(MATCH(LARGE(Y$2:Y$20,$J52),Y$2:Y$20,0)))</f>
        <v>Winter Soldier (FR)</v>
      </c>
      <c r="Q52" t="str">
        <f t="shared" ref="Q52:Q91" si="4">INDEX($A$2:$A$20,(MATCH(LARGE(Y$2:Y$20,$J52),Y$2:Y$20,0)))</f>
        <v>Winter Soldier (FR)</v>
      </c>
      <c r="R52" t="str">
        <f t="shared" ref="R52:R91" si="5">INDEX($A$2:$A$20,(MATCH(LARGE(AD$2:AD$20,$J52),AD$2:AD$20,0)))</f>
        <v>Volpone Jelois (FR)</v>
      </c>
      <c r="S52" t="str">
        <f t="shared" ref="S52:S80" si="6">A2</f>
        <v>Volpone Jelois (FR)</v>
      </c>
      <c r="V52">
        <f t="shared" ref="V52:V80" si="7">SUM(Y52:AF52)</f>
        <v>38</v>
      </c>
      <c r="W52">
        <f t="shared" ref="W52:W80" si="8">V52-AG2</f>
        <v>-76</v>
      </c>
      <c r="X52">
        <f t="shared" ref="X52:X60" si="9">IF(ISNA(W52),"",W52)</f>
        <v>-76</v>
      </c>
      <c r="Y52">
        <f t="shared" ref="Y52:AA80" si="10">(($H$63+1)-(RANK(M2,M$2:M$30)))</f>
        <v>5</v>
      </c>
      <c r="Z52">
        <f t="shared" si="10"/>
        <v>5</v>
      </c>
      <c r="AA52">
        <f t="shared" si="10"/>
        <v>1</v>
      </c>
      <c r="AB52">
        <f t="shared" ref="AB52:AB80" si="11">(($H$63+1)-(RANK(W2,W$2:W$30)))</f>
        <v>5</v>
      </c>
      <c r="AC52">
        <f t="shared" ref="AC52:AC80" si="12">(($H$63+1)-(RANK(Y2,Y$2:Y$30)))</f>
        <v>4</v>
      </c>
      <c r="AD52">
        <f t="shared" ref="AD52:AD80" si="13">(($H$63+1)-(RANK(AA2,AA$2:AA$30)))</f>
        <v>6</v>
      </c>
      <c r="AE52">
        <f t="shared" ref="AE52:AF80" si="14">(($H$63+1)-(RANK(AC2,AC$2:AC$30)))</f>
        <v>6</v>
      </c>
      <c r="AF52">
        <f t="shared" si="14"/>
        <v>6</v>
      </c>
      <c r="AG52" t="str">
        <f>INDEX(S52:S92, MATCH(LARGE(X52:X92, 1),X52:X92, 0))</f>
        <v>Magical Thomas</v>
      </c>
    </row>
    <row r="53" spans="1:33" hidden="1" outlineLevel="1">
      <c r="A53" t="s">
        <v>43</v>
      </c>
      <c r="B53" t="str">
        <f>A2</f>
        <v>Volpone Jelois (FR)</v>
      </c>
      <c r="C53">
        <f>AE2</f>
        <v>269.34059999999999</v>
      </c>
      <c r="D53">
        <f>AG2</f>
        <v>114</v>
      </c>
      <c r="E53">
        <f>C53-D53</f>
        <v>155.34059999999999</v>
      </c>
      <c r="F53">
        <f>SUMIF(B53:B61, B53, G53:G61)</f>
        <v>1.2723457583027764</v>
      </c>
      <c r="G53">
        <f>(1/C53)*(C53-C54)</f>
        <v>1.4499113761534576E-2</v>
      </c>
      <c r="H53">
        <f>AF2</f>
        <v>3.5</v>
      </c>
      <c r="J53">
        <v>2</v>
      </c>
      <c r="K53" t="str">
        <f t="shared" si="0"/>
        <v>Volpone Jelois (FR)</v>
      </c>
      <c r="L53" t="str">
        <f t="shared" si="0"/>
        <v>Volpone Jelois (FR)</v>
      </c>
      <c r="M53" t="str">
        <f t="shared" si="0"/>
        <v>Borak (IRE)</v>
      </c>
      <c r="N53" t="str">
        <f t="shared" si="1"/>
        <v>Volpone Jelois (FR)</v>
      </c>
      <c r="O53" t="str">
        <f t="shared" si="2"/>
        <v>Magical Thomas</v>
      </c>
      <c r="P53" t="str">
        <f t="shared" si="3"/>
        <v>Magical Thomas</v>
      </c>
      <c r="Q53" t="str">
        <f t="shared" si="4"/>
        <v>Magical Thomas</v>
      </c>
      <c r="R53" t="str">
        <f t="shared" si="5"/>
        <v>Borak (IRE)</v>
      </c>
      <c r="S53" t="str">
        <f t="shared" si="6"/>
        <v>Magical Thomas</v>
      </c>
      <c r="V53">
        <f t="shared" si="7"/>
        <v>36</v>
      </c>
      <c r="W53">
        <f t="shared" si="8"/>
        <v>-73</v>
      </c>
      <c r="X53">
        <f t="shared" si="9"/>
        <v>-73</v>
      </c>
      <c r="Y53">
        <f t="shared" si="10"/>
        <v>4</v>
      </c>
      <c r="Z53">
        <f t="shared" si="10"/>
        <v>6</v>
      </c>
      <c r="AA53">
        <f t="shared" si="10"/>
        <v>6</v>
      </c>
      <c r="AB53">
        <f t="shared" si="11"/>
        <v>1</v>
      </c>
      <c r="AC53">
        <f t="shared" si="12"/>
        <v>5</v>
      </c>
      <c r="AD53">
        <f t="shared" si="13"/>
        <v>5</v>
      </c>
      <c r="AE53">
        <f t="shared" si="14"/>
        <v>5</v>
      </c>
      <c r="AF53">
        <f t="shared" si="14"/>
        <v>4</v>
      </c>
    </row>
    <row r="54" spans="1:33" hidden="1" outlineLevel="1">
      <c r="A54" t="s">
        <v>44</v>
      </c>
      <c r="B54" t="str">
        <f>A3</f>
        <v>Magical Thomas</v>
      </c>
      <c r="C54">
        <f>AE3</f>
        <v>265.43540000000002</v>
      </c>
      <c r="D54">
        <f>AG3</f>
        <v>109</v>
      </c>
      <c r="E54">
        <f t="shared" ref="E54:E55" si="15">C54-D54</f>
        <v>156.43540000000002</v>
      </c>
      <c r="F54">
        <f ca="1">SUMIF(B53:B64, B54, G53:G61)</f>
        <v>0</v>
      </c>
      <c r="H54">
        <f>AF3</f>
        <v>3.33</v>
      </c>
      <c r="J54">
        <v>3</v>
      </c>
      <c r="K54" t="str">
        <f t="shared" si="0"/>
        <v>Magical Thomas</v>
      </c>
      <c r="L54" t="str">
        <f t="shared" si="0"/>
        <v>Borak (IRE)</v>
      </c>
      <c r="M54" t="str">
        <f t="shared" si="0"/>
        <v>Cotton Club (IRE)</v>
      </c>
      <c r="N54" t="str">
        <f t="shared" si="1"/>
        <v>Winter Soldier (FR)</v>
      </c>
      <c r="O54" t="str">
        <f t="shared" si="2"/>
        <v>Mick Thonic (FR)</v>
      </c>
      <c r="P54" t="str">
        <f t="shared" si="3"/>
        <v>Volpone Jelois (FR)</v>
      </c>
      <c r="Q54" t="str">
        <f t="shared" si="4"/>
        <v>Volpone Jelois (FR)</v>
      </c>
      <c r="R54" t="str">
        <f t="shared" si="5"/>
        <v>Magical Thomas</v>
      </c>
      <c r="S54" t="str">
        <f t="shared" si="6"/>
        <v>Mick Thonic (FR)</v>
      </c>
      <c r="V54">
        <f t="shared" si="7"/>
        <v>25</v>
      </c>
      <c r="W54">
        <f t="shared" si="8"/>
        <v>-92</v>
      </c>
      <c r="X54">
        <f t="shared" si="9"/>
        <v>-92</v>
      </c>
      <c r="Y54">
        <f t="shared" si="10"/>
        <v>6</v>
      </c>
      <c r="Z54">
        <f t="shared" si="10"/>
        <v>3</v>
      </c>
      <c r="AA54">
        <f t="shared" si="10"/>
        <v>3</v>
      </c>
      <c r="AB54">
        <f t="shared" si="11"/>
        <v>2</v>
      </c>
      <c r="AC54">
        <f t="shared" si="12"/>
        <v>3</v>
      </c>
      <c r="AD54">
        <f t="shared" si="13"/>
        <v>4</v>
      </c>
      <c r="AE54">
        <f t="shared" si="14"/>
        <v>1</v>
      </c>
      <c r="AF54">
        <f t="shared" si="14"/>
        <v>3</v>
      </c>
    </row>
    <row r="55" spans="1:33" hidden="1" outlineLevel="1">
      <c r="A55" t="s">
        <v>45</v>
      </c>
      <c r="B55" t="str">
        <f>A4</f>
        <v>Mick Thonic (FR)</v>
      </c>
      <c r="C55">
        <f>AE4</f>
        <v>220.27119999999999</v>
      </c>
      <c r="D55">
        <f>AG4</f>
        <v>117</v>
      </c>
      <c r="E55">
        <f t="shared" si="15"/>
        <v>103.27119999999999</v>
      </c>
      <c r="F55">
        <f ca="1">SUMIF(B53:B64, B55, G53:G61)</f>
        <v>0.11260902117810236</v>
      </c>
      <c r="H55">
        <f>AF4</f>
        <v>2.25</v>
      </c>
      <c r="J55">
        <v>4</v>
      </c>
      <c r="K55" t="str">
        <f t="shared" si="0"/>
        <v>Cotton Club (IRE)</v>
      </c>
      <c r="L55" t="str">
        <f t="shared" si="0"/>
        <v>Mick Thonic (FR)</v>
      </c>
      <c r="M55" t="str">
        <f t="shared" si="0"/>
        <v>Mick Thonic (FR)</v>
      </c>
      <c r="N55" t="str">
        <f t="shared" si="1"/>
        <v>Borak (IRE)</v>
      </c>
      <c r="O55" t="str">
        <f t="shared" si="2"/>
        <v>Borak (IRE)</v>
      </c>
      <c r="P55" t="str">
        <f t="shared" si="3"/>
        <v>Mick Thonic (FR)</v>
      </c>
      <c r="Q55" t="str">
        <f t="shared" si="4"/>
        <v>Mick Thonic (FR)</v>
      </c>
      <c r="R55" t="str">
        <f t="shared" si="5"/>
        <v>Mick Thonic (FR)</v>
      </c>
      <c r="S55" t="str">
        <f t="shared" si="6"/>
        <v>Borak (IRE)</v>
      </c>
      <c r="V55">
        <f t="shared" si="7"/>
        <v>27</v>
      </c>
      <c r="W55">
        <f t="shared" si="8"/>
        <v>-76</v>
      </c>
      <c r="X55">
        <f t="shared" si="9"/>
        <v>-76</v>
      </c>
      <c r="Y55">
        <f t="shared" si="10"/>
        <v>2</v>
      </c>
      <c r="Z55">
        <f t="shared" si="10"/>
        <v>4</v>
      </c>
      <c r="AA55">
        <f t="shared" si="10"/>
        <v>5</v>
      </c>
      <c r="AB55">
        <f t="shared" si="11"/>
        <v>3</v>
      </c>
      <c r="AC55">
        <f t="shared" si="12"/>
        <v>2</v>
      </c>
      <c r="AD55">
        <f t="shared" si="13"/>
        <v>3</v>
      </c>
      <c r="AE55">
        <f t="shared" si="14"/>
        <v>3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Mick Thonic (FR)</v>
      </c>
      <c r="C56">
        <f>LARGE(M$2:M$20, D56)</f>
        <v>90.555800000000005</v>
      </c>
      <c r="D56">
        <v>1</v>
      </c>
      <c r="E56">
        <f>LARGE(M$2:M$20, F56)</f>
        <v>80.358400000000003</v>
      </c>
      <c r="F56">
        <v>2</v>
      </c>
      <c r="G56">
        <f t="shared" ref="G56:G61" si="16">IF(C56&gt;0, (1/C56)*(C56-E56), 0.1)</f>
        <v>0.11260902117810236</v>
      </c>
      <c r="H56">
        <f t="shared" ref="H56:H61" si="17">INDEX(AF$2:AF$20,MATCH(B56,A$2:A$20,0))</f>
        <v>2.25</v>
      </c>
      <c r="J56">
        <v>5</v>
      </c>
      <c r="K56" t="str">
        <f t="shared" si="0"/>
        <v>Borak (IRE)</v>
      </c>
      <c r="L56" t="str">
        <f t="shared" si="0"/>
        <v>Cotton Club (IRE)</v>
      </c>
      <c r="M56" t="str">
        <f t="shared" si="0"/>
        <v>Winter Soldier (FR)</v>
      </c>
      <c r="N56" t="str">
        <f t="shared" si="1"/>
        <v>Mick Thonic (FR)</v>
      </c>
      <c r="O56" t="str">
        <f t="shared" si="2"/>
        <v>Winter Soldier (FR)</v>
      </c>
      <c r="P56" t="str">
        <f t="shared" si="3"/>
        <v>Borak (IRE)</v>
      </c>
      <c r="Q56" t="str">
        <f t="shared" si="4"/>
        <v>Borak (IRE)</v>
      </c>
      <c r="R56" t="str">
        <f t="shared" si="5"/>
        <v>Cotton Club (IRE)</v>
      </c>
      <c r="S56" t="str">
        <f t="shared" si="6"/>
        <v>Cotton Club (IRE)</v>
      </c>
      <c r="V56">
        <f t="shared" si="7"/>
        <v>23</v>
      </c>
      <c r="W56">
        <f t="shared" si="8"/>
        <v>-86</v>
      </c>
      <c r="X56">
        <f t="shared" si="9"/>
        <v>-86</v>
      </c>
      <c r="Y56">
        <f t="shared" si="10"/>
        <v>3</v>
      </c>
      <c r="Z56">
        <f t="shared" si="10"/>
        <v>2</v>
      </c>
      <c r="AA56">
        <f t="shared" si="10"/>
        <v>4</v>
      </c>
      <c r="AB56">
        <f t="shared" si="11"/>
        <v>6</v>
      </c>
      <c r="AC56">
        <f t="shared" si="12"/>
        <v>1</v>
      </c>
      <c r="AD56">
        <f t="shared" si="13"/>
        <v>1</v>
      </c>
      <c r="AE56">
        <f t="shared" si="14"/>
        <v>4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Cotton Club (IRE)</v>
      </c>
      <c r="C57">
        <f>LARGE(W$2:W$20, D57)</f>
        <v>20.553599999999999</v>
      </c>
      <c r="D57">
        <v>1</v>
      </c>
      <c r="E57">
        <f>LARGE(W$2:W$20, F57)</f>
        <v>14.162100000000001</v>
      </c>
      <c r="F57">
        <v>2</v>
      </c>
      <c r="G57">
        <f t="shared" si="16"/>
        <v>0.31096742176553005</v>
      </c>
      <c r="H57">
        <f t="shared" si="17"/>
        <v>4.5</v>
      </c>
      <c r="J57">
        <v>6</v>
      </c>
      <c r="K57" t="str">
        <f t="shared" si="0"/>
        <v>Winter Soldier (FR)</v>
      </c>
      <c r="L57" t="str">
        <f t="shared" si="0"/>
        <v>Winter Soldier (FR)</v>
      </c>
      <c r="M57" t="str">
        <f t="shared" si="0"/>
        <v>Volpone Jelois (FR)</v>
      </c>
      <c r="N57" t="str">
        <f t="shared" si="1"/>
        <v>Magical Thomas</v>
      </c>
      <c r="O57" t="str">
        <f t="shared" si="2"/>
        <v>Cotton Club (IRE)</v>
      </c>
      <c r="P57" t="str">
        <f t="shared" si="3"/>
        <v>Cotton Club (IRE)</v>
      </c>
      <c r="Q57" t="str">
        <f t="shared" si="4"/>
        <v>Cotton Club (IRE)</v>
      </c>
      <c r="R57" t="str">
        <f t="shared" si="5"/>
        <v>Winter Soldier (FR)</v>
      </c>
      <c r="S57" t="str">
        <f t="shared" si="6"/>
        <v>Winter Soldier (FR)</v>
      </c>
      <c r="V57">
        <f t="shared" si="7"/>
        <v>19</v>
      </c>
      <c r="W57">
        <f t="shared" si="8"/>
        <v>-84</v>
      </c>
      <c r="X57">
        <f t="shared" si="9"/>
        <v>-84</v>
      </c>
      <c r="Y57">
        <f t="shared" si="10"/>
        <v>1</v>
      </c>
      <c r="Z57">
        <f t="shared" si="10"/>
        <v>1</v>
      </c>
      <c r="AA57">
        <f t="shared" si="10"/>
        <v>2</v>
      </c>
      <c r="AB57">
        <f t="shared" si="11"/>
        <v>4</v>
      </c>
      <c r="AC57">
        <f t="shared" si="12"/>
        <v>6</v>
      </c>
      <c r="AD57">
        <f t="shared" si="13"/>
        <v>2</v>
      </c>
      <c r="AE57">
        <f t="shared" si="14"/>
        <v>2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Volpone Jelois (FR)</v>
      </c>
      <c r="C58">
        <f>LARGE(AA$2:AA$20, D58)</f>
        <v>4.5528000000000004</v>
      </c>
      <c r="D58">
        <v>1</v>
      </c>
      <c r="E58">
        <f>LARGE(AA$2:AA$20, F58)</f>
        <v>2.4851000000000001</v>
      </c>
      <c r="F58">
        <v>2</v>
      </c>
      <c r="G58">
        <f t="shared" si="16"/>
        <v>0.45416007731505892</v>
      </c>
      <c r="H58">
        <f t="shared" si="17"/>
        <v>3.5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 t="e">
        <f t="shared" si="11"/>
        <v>#N/A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Volpone Jelois (FR)</v>
      </c>
      <c r="C59">
        <f>LARGE(AC$2:AC$20, D59)</f>
        <v>3.5522</v>
      </c>
      <c r="D59">
        <v>1</v>
      </c>
      <c r="E59">
        <f>LARGE(AC$2:AC$20, F59)</f>
        <v>2.3885000000000001</v>
      </c>
      <c r="F59">
        <v>2</v>
      </c>
      <c r="G59">
        <f t="shared" si="16"/>
        <v>0.32759979730871008</v>
      </c>
      <c r="H59">
        <f t="shared" si="17"/>
        <v>3.5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Winter Soldier (FR)</v>
      </c>
      <c r="C60">
        <f>LARGE(Y$2:Y$20, D60)</f>
        <v>3.9868000000000001</v>
      </c>
      <c r="D60">
        <v>1</v>
      </c>
      <c r="E60">
        <f>LARGE(Y$2:Y$20, F60)</f>
        <v>2.9906000000000001</v>
      </c>
      <c r="F60">
        <v>2</v>
      </c>
      <c r="G60">
        <f t="shared" si="16"/>
        <v>0.24987458613424299</v>
      </c>
      <c r="H60">
        <f t="shared" si="17"/>
        <v>10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Volpone Jelois (FR)</v>
      </c>
      <c r="C61">
        <f>LARGE(AD$2:AD$20, D61)</f>
        <v>40.774500000000003</v>
      </c>
      <c r="D61">
        <v>1</v>
      </c>
      <c r="E61">
        <f>LARGE(AD$2:AD$20, F61)</f>
        <v>21.362300000000001</v>
      </c>
      <c r="F61">
        <v>2</v>
      </c>
      <c r="G61">
        <f t="shared" si="16"/>
        <v>0.4760867699174729</v>
      </c>
      <c r="H61">
        <f t="shared" si="17"/>
        <v>3.5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Volpone Jelois (FR)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Volpone Jelois (FR)</v>
      </c>
      <c r="C63" t="str">
        <f>IF(G68="Handicap", INDEX(B53:B55,(MATCH(LARGE(D53:D55,3),D53:D55,0))))</f>
        <v>Magical Thomas</v>
      </c>
      <c r="D63" t="str">
        <f>IF(G68="Handicap", INDEX(B53:B55,(MATCH(LARGE(E53:E55,1),E53:E55,0))))</f>
        <v>Magical Thomas</v>
      </c>
      <c r="G63" t="s">
        <v>68</v>
      </c>
      <c r="H63">
        <f>COUNTIF(A2:A30, "*")</f>
        <v>6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Volpone Jelois (FR)</v>
      </c>
      <c r="C64">
        <f>INDEX(AF$2:AF$20,MATCH(B64,A$2:A$20,0))</f>
        <v>3.5</v>
      </c>
      <c r="D64">
        <v>1</v>
      </c>
      <c r="E64">
        <f>SUMIF(B53:B61, B64, G53:G61)</f>
        <v>1.2723457583027764</v>
      </c>
      <c r="F64">
        <v>0</v>
      </c>
      <c r="G64" t="str">
        <f>K2</f>
        <v>Janet &amp; Ken Wilcox Diamond Wedding Celebration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Winter Soldier (FR)</v>
      </c>
      <c r="C65">
        <f>INDEX(AF$2:AF$20,MATCH(B65,A$2:A$20,0))</f>
        <v>10</v>
      </c>
      <c r="D65">
        <v>1</v>
      </c>
      <c r="F65">
        <f>IF(G68="Non Handicap", F64+1, F64)</f>
        <v>0</v>
      </c>
      <c r="G65" t="str">
        <f>D2</f>
        <v xml:space="preserve">1m7½f </v>
      </c>
      <c r="H65">
        <f>LARGE(G58:G60, 1)</f>
        <v>0.45416007731505892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6498</v>
      </c>
      <c r="H66">
        <f ca="1">LARGE(F53:F55, 1)</f>
        <v>1.2723457583027764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Volpone Jelois (FR)</v>
      </c>
      <c r="F67">
        <f>IF(H63&lt;11, F66+1, F66)</f>
        <v>1</v>
      </c>
      <c r="G67" t="str">
        <f>G2</f>
        <v>Good To Firm</v>
      </c>
      <c r="H67" t="str">
        <f ca="1">INDEX(B53:B55,MATCH(H66,F53:F55,0))</f>
        <v>Volpone Jelois (FR)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Volpone Jelois (FR)</v>
      </c>
      <c r="B68" t="str">
        <f ca="1">IF(ISNA(A68), B56, A68)</f>
        <v>Volpone Jelois (FR)</v>
      </c>
      <c r="C68">
        <f ca="1">INDEX(AF$2:AF$20,MATCH(B68,A$2:A$20,0))</f>
        <v>3.5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Volpone Jelois (FR)</v>
      </c>
      <c r="C69">
        <f ca="1">INDEX(AF$2:AF$20,MATCH(B69,A$2:A$20,0))</f>
        <v>3.5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Volpone Jelois (FR)</v>
      </c>
      <c r="C70">
        <f ca="1">INDEX(AF$2:AF$20,MATCH(B70,A$2:A$20,0))</f>
        <v>3.5</v>
      </c>
      <c r="D70">
        <v>1</v>
      </c>
      <c r="E70">
        <f ca="1">SUMIF(B53:B61, B70, G53:G61)</f>
        <v>1.2723457583027764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Volpone Jelois (FR)</v>
      </c>
      <c r="C72">
        <f>C53</f>
        <v>269.34059999999999</v>
      </c>
      <c r="D72">
        <f>(1/C72)*(C72-C73)</f>
        <v>1.4499113761534576E-2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Magical Thomas</v>
      </c>
      <c r="C73">
        <f t="shared" si="19"/>
        <v>265.43540000000002</v>
      </c>
      <c r="D73">
        <f>(1/C73)*(C73-C74)</f>
        <v>0.17015138146607431</v>
      </c>
      <c r="E73">
        <f t="shared" ref="E73:E74" si="20">H54</f>
        <v>3.33</v>
      </c>
      <c r="F73">
        <f>(E73*10)-10</f>
        <v>23.299999999999997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Mick Thonic (FR)</v>
      </c>
      <c r="C74">
        <f t="shared" si="19"/>
        <v>220.27119999999999</v>
      </c>
      <c r="E74">
        <f t="shared" si="20"/>
        <v>2.25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2.25</v>
      </c>
      <c r="C77">
        <f>SMALL(AF2:AF50, 1)</f>
        <v>2.25</v>
      </c>
      <c r="D77" t="str">
        <f>IF(G77&lt;=3, "YES", "NO")</f>
        <v>YES</v>
      </c>
      <c r="E77">
        <f>IF(C77=0,SMALL(AF2:AF49,2), C77)</f>
        <v>2.25</v>
      </c>
      <c r="F77">
        <f>IF(E77=0, SMALL(AF2:AF49, 3), E77)</f>
        <v>2.25</v>
      </c>
      <c r="G77">
        <f>IF(F77=0, SMALL(AF2:AF49, 4), F77)</f>
        <v>2.25</v>
      </c>
      <c r="H77" t="str">
        <f>INDEX(A2:A50, MATCH(G77, AF2:AF50, 0))</f>
        <v>Mick Thonic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220.27119999999999</v>
      </c>
      <c r="C78">
        <f>(B79-B78)+0.01</f>
        <v>49.0794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269.34059999999999</v>
      </c>
      <c r="C79">
        <f>C78/B79</f>
        <v>0.18222057870220829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Mick Thonic (FR) is 18.22% behind top-rated Volpone Jelois (FR). </v>
      </c>
      <c r="H79" t="str">
        <f>INDEX(A2:A50, MATCH(B79, AE2:AE50, 0))</f>
        <v>Volpone Jelois (FR)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12.8957</v>
      </c>
      <c r="C80">
        <f>(B81-B80)+0.01</f>
        <v>7.6678999999999995</v>
      </c>
      <c r="D80" t="str">
        <f>D2</f>
        <v xml:space="preserve">1m7½f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20.553599999999999</v>
      </c>
      <c r="C81">
        <f>C80/B81</f>
        <v>0.37306846489179507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Winter Soldier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Wincanton</v>
      </c>
    </row>
    <row r="82" spans="1:19" hidden="1" outlineLevel="1">
      <c r="A82" t="s">
        <v>110</v>
      </c>
      <c r="B82">
        <f>INDEX(M2:M49, MATCH(H77, A2:A49, 0))</f>
        <v>90.555800000000005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90.555800000000005</v>
      </c>
      <c r="C83">
        <f>C82/B83</f>
        <v>1.1042914976180433E-4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Mick Thonic (FR)is the form horse.</v>
      </c>
      <c r="H83" t="str">
        <f>INDEX(A2:A50,MATCH(B83,INDEX(M2:M50,0)))</f>
        <v>Winter Soldier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0.18859999999999999</v>
      </c>
      <c r="C84">
        <f>(B85-B84)+0.01</f>
        <v>3.3735999999999997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3.5522</v>
      </c>
      <c r="C85">
        <f>C84/B85</f>
        <v>0.94972129947638073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Volpone Jelois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16.0642</v>
      </c>
      <c r="C86">
        <f>(B87-B86)+0.01</f>
        <v>24.720300000000005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40.774500000000003</v>
      </c>
      <c r="C87">
        <f>C86/B87</f>
        <v>0.60626862377221069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Volpone Jelois (FR) is 60.63% ahead of Mick Thonic (FR). </v>
      </c>
      <c r="H87" t="str">
        <f>INDEX(A2:A50, MATCH(B87, AD2:AD50, 0))</f>
        <v>Volpone Jelois (FR)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1.6660999999999999</v>
      </c>
      <c r="C88">
        <f>B89-B88</f>
        <v>2.3207000000000004</v>
      </c>
      <c r="H88" t="str">
        <f>INDEX(X2:X50, MATCH(B88, Y2:Y50, 0))</f>
        <v>Cheleda, Angus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3.9868000000000001</v>
      </c>
      <c r="C89">
        <f>C88/B89</f>
        <v>0.58209591652453108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Cobden, Mr H is 58.21% ahead of Cheleda, Angus. </v>
      </c>
      <c r="H89" t="str">
        <f>INDEX(X2:X50, MATCH(B89, Y2:Y50, 0))</f>
        <v>Cobden, Mr H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45.326599999999999</v>
      </c>
      <c r="C90">
        <f>(B91-B90)+0.01</f>
        <v>32.813399999999994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78.13</v>
      </c>
      <c r="C91">
        <f>(C90+0.01)/(B91+0.01)</f>
        <v>0.42005886869721004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Magical Thomas outperformed Mick Thonic (FR) significantly.</v>
      </c>
      <c r="H91" t="str">
        <f>INDEX(A2:A50, MATCH(B91, N2:N50, 0))</f>
        <v>Magical Thomas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0.34039999999999998</v>
      </c>
    </row>
    <row r="96" spans="1:19" hidden="1" outlineLevel="1">
      <c r="A96" t="s">
        <v>70</v>
      </c>
      <c r="B96">
        <f>INDEX(Sheet1!H:H, MATCH($A$51, Sheet1!$A:$A,0))</f>
        <v>0.2979</v>
      </c>
      <c r="C96" t="str">
        <f>IF(AND($B$94&gt;15,B96&gt;0.25),B55)</f>
        <v>Mick Thonic (FR)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>Mick Thonic (FR)</v>
      </c>
      <c r="G96" t="str">
        <f>INDEX(F96:F101,MATCH(1,E96:E101,0))</f>
        <v>Winter Soldier (FR)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0.23400000000000001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0.25530000000000003</v>
      </c>
      <c r="C99" t="str">
        <f>IF(AND($B$94&gt;15,B99&gt;0.25),B59)</f>
        <v>Volpone Jelois (FR)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0.21279999999999999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0.31909999999999999</v>
      </c>
      <c r="C101" t="str">
        <f>IF(AND($B$94&gt;15,B101&gt;0.25),B60)</f>
        <v>Winter Soldier (FR)</v>
      </c>
      <c r="D101">
        <f t="shared" si="22"/>
        <v>6</v>
      </c>
      <c r="E101">
        <f t="shared" si="23"/>
        <v>1</v>
      </c>
      <c r="F101" t="str">
        <f t="shared" si="24"/>
        <v>Winter Soldier (FR)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2.85546875" bestFit="1" customWidth="1"/>
    <col min="2" max="2" width="5.7109375" bestFit="1" customWidth="1"/>
    <col min="3" max="3" width="6.28515625" bestFit="1" customWidth="1"/>
    <col min="4" max="4" width="9.28515625" bestFit="1" customWidth="1"/>
    <col min="5" max="5" width="5.5703125" bestFit="1" customWidth="1"/>
    <col min="6" max="6" width="6.42578125" bestFit="1" customWidth="1"/>
    <col min="7" max="7" width="6.7109375" bestFit="1" customWidth="1"/>
    <col min="8" max="8" width="5.85546875" bestFit="1" customWidth="1"/>
    <col min="9" max="9" width="10.140625" bestFit="1" customWidth="1"/>
    <col min="10" max="10" width="16.28515625" bestFit="1" customWidth="1"/>
    <col min="11" max="11" width="5.5703125" bestFit="1" customWidth="1"/>
    <col min="12" max="12" width="4.7109375" bestFit="1" customWidth="1"/>
    <col min="13" max="13" width="9.5703125" bestFit="1" customWidth="1"/>
    <col min="14" max="14" width="8.7109375" bestFit="1" customWidth="1"/>
    <col min="15" max="21" width="8.28515625" bestFit="1" customWidth="1"/>
    <col min="22" max="22" width="9.42578125" bestFit="1" customWidth="1"/>
    <col min="23" max="23" width="7" bestFit="1" customWidth="1"/>
    <col min="24" max="24" width="7.42578125" bestFit="1" customWidth="1"/>
    <col min="25" max="25" width="14.42578125" bestFit="1" customWidth="1"/>
    <col min="26" max="26" width="8" bestFit="1" customWidth="1"/>
    <col min="27" max="27" width="15" bestFit="1" customWidth="1"/>
    <col min="28" max="28" width="8.42578125" bestFit="1" customWidth="1"/>
    <col min="29" max="29" width="15.42578125" bestFit="1" customWidth="1"/>
    <col min="30" max="30" width="7" bestFit="1" customWidth="1"/>
    <col min="31" max="32" width="6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</sheetData>
  <autoFilter ref="A1:AG1"/>
  <conditionalFormatting sqref="L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4" bestFit="1" customWidth="1"/>
    <col min="3" max="3" width="15.42578125" bestFit="1" customWidth="1"/>
    <col min="4" max="5" width="12" bestFit="1" customWidth="1"/>
    <col min="6" max="6" width="13.28515625" bestFit="1" customWidth="1"/>
    <col min="7" max="7" width="255.7109375" bestFit="1" customWidth="1"/>
    <col min="8" max="8" width="24" bestFit="1" customWidth="1"/>
    <col min="9" max="9" width="13.42578125" bestFit="1" customWidth="1"/>
    <col min="10" max="10" width="16.28515625" bestFit="1" customWidth="1"/>
    <col min="11" max="11" width="55.5703125" bestFit="1" customWidth="1"/>
    <col min="12" max="15" width="20.140625" bestFit="1" customWidth="1"/>
    <col min="16" max="17" width="24" bestFit="1" customWidth="1"/>
    <col min="18" max="18" width="19.7109375" bestFit="1" customWidth="1"/>
    <col min="19" max="19" width="24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.28515625" bestFit="1" customWidth="1"/>
    <col min="25" max="25" width="14.42578125" bestFit="1" customWidth="1"/>
    <col min="26" max="26" width="21" bestFit="1" customWidth="1"/>
    <col min="27" max="27" width="15" bestFit="1" customWidth="1"/>
    <col min="28" max="28" width="22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1019</v>
      </c>
      <c r="B2" s="1">
        <v>0.69097222222222221</v>
      </c>
      <c r="C2" t="s">
        <v>224</v>
      </c>
      <c r="D2" t="s">
        <v>283</v>
      </c>
      <c r="F2">
        <v>5996</v>
      </c>
      <c r="G2" t="s">
        <v>284</v>
      </c>
      <c r="H2" t="s">
        <v>231</v>
      </c>
      <c r="I2" t="s">
        <v>232</v>
      </c>
      <c r="J2" t="s">
        <v>233</v>
      </c>
      <c r="K2" t="s">
        <v>1018</v>
      </c>
      <c r="L2">
        <v>4</v>
      </c>
      <c r="M2">
        <v>66.121399999999994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19.72</v>
      </c>
      <c r="X2" t="s">
        <v>1020</v>
      </c>
      <c r="Y2">
        <v>1.8822000000000001</v>
      </c>
      <c r="Z2" t="s">
        <v>296</v>
      </c>
      <c r="AA2">
        <v>1.9804999999999999</v>
      </c>
      <c r="AB2" t="s">
        <v>303</v>
      </c>
      <c r="AC2">
        <v>1.0469999999999999</v>
      </c>
      <c r="AD2">
        <v>21</v>
      </c>
      <c r="AE2" s="23">
        <v>212.32169999999999</v>
      </c>
      <c r="AF2">
        <v>6.5</v>
      </c>
      <c r="AG2">
        <v>0</v>
      </c>
    </row>
    <row r="3" spans="1:33">
      <c r="A3" t="s">
        <v>1021</v>
      </c>
      <c r="B3" s="1">
        <v>0.69097222222222221</v>
      </c>
      <c r="C3" t="s">
        <v>224</v>
      </c>
      <c r="D3" t="s">
        <v>283</v>
      </c>
      <c r="F3">
        <v>5996</v>
      </c>
      <c r="G3" t="s">
        <v>284</v>
      </c>
      <c r="H3" t="s">
        <v>231</v>
      </c>
      <c r="I3" t="s">
        <v>232</v>
      </c>
      <c r="J3" t="s">
        <v>233</v>
      </c>
      <c r="K3" t="s">
        <v>1018</v>
      </c>
      <c r="L3">
        <v>4</v>
      </c>
      <c r="M3">
        <v>59.064</v>
      </c>
      <c r="N3">
        <v>47.988199999999999</v>
      </c>
      <c r="O3">
        <v>25.102499999999999</v>
      </c>
      <c r="P3">
        <v>10.3178</v>
      </c>
      <c r="Q3">
        <v>4.1322000000000001</v>
      </c>
      <c r="R3">
        <v>0</v>
      </c>
      <c r="S3">
        <v>0</v>
      </c>
      <c r="T3">
        <v>0</v>
      </c>
      <c r="U3">
        <v>0</v>
      </c>
      <c r="V3">
        <v>0</v>
      </c>
      <c r="W3">
        <v>21.729299999999999</v>
      </c>
      <c r="X3" t="s">
        <v>1022</v>
      </c>
      <c r="Y3">
        <v>1.1686000000000001</v>
      </c>
      <c r="Z3" t="s">
        <v>262</v>
      </c>
      <c r="AA3">
        <v>2.2229999999999999</v>
      </c>
      <c r="AB3" t="s">
        <v>479</v>
      </c>
      <c r="AC3">
        <v>2.5861999999999998</v>
      </c>
      <c r="AD3">
        <v>16.399999999999999</v>
      </c>
      <c r="AE3">
        <v>203.32259999999999</v>
      </c>
      <c r="AF3">
        <v>3.5</v>
      </c>
      <c r="AG3">
        <v>0</v>
      </c>
    </row>
    <row r="4" spans="1:33">
      <c r="A4" t="s">
        <v>1023</v>
      </c>
      <c r="B4" s="1">
        <v>0.69097222222222221</v>
      </c>
      <c r="C4" t="s">
        <v>224</v>
      </c>
      <c r="D4" t="s">
        <v>283</v>
      </c>
      <c r="F4">
        <v>5996</v>
      </c>
      <c r="G4" t="s">
        <v>284</v>
      </c>
      <c r="H4" t="s">
        <v>231</v>
      </c>
      <c r="I4" t="s">
        <v>232</v>
      </c>
      <c r="J4" t="s">
        <v>233</v>
      </c>
      <c r="K4" t="s">
        <v>1018</v>
      </c>
      <c r="L4">
        <v>4</v>
      </c>
      <c r="M4">
        <v>62.153799999999997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20.654299999999999</v>
      </c>
      <c r="X4" t="s">
        <v>324</v>
      </c>
      <c r="Y4">
        <v>8.3400000000000002E-2</v>
      </c>
      <c r="Z4" t="s">
        <v>645</v>
      </c>
      <c r="AA4">
        <v>0.52969999999999995</v>
      </c>
      <c r="AB4" t="s">
        <v>311</v>
      </c>
      <c r="AC4">
        <v>0.65790000000000004</v>
      </c>
      <c r="AD4">
        <v>24.5</v>
      </c>
      <c r="AE4">
        <v>203.11490000000001</v>
      </c>
      <c r="AF4">
        <v>6</v>
      </c>
      <c r="AG4">
        <v>0</v>
      </c>
    </row>
    <row r="5" spans="1:33">
      <c r="A5" t="s">
        <v>1024</v>
      </c>
      <c r="B5" s="1">
        <v>0.69097222222222221</v>
      </c>
      <c r="C5" t="s">
        <v>224</v>
      </c>
      <c r="D5" t="s">
        <v>283</v>
      </c>
      <c r="F5">
        <v>5996</v>
      </c>
      <c r="G5" t="s">
        <v>284</v>
      </c>
      <c r="H5" t="s">
        <v>231</v>
      </c>
      <c r="I5" t="s">
        <v>232</v>
      </c>
      <c r="J5" t="s">
        <v>233</v>
      </c>
      <c r="K5" t="s">
        <v>1018</v>
      </c>
      <c r="L5">
        <v>4</v>
      </c>
      <c r="M5">
        <v>47.944200000000002</v>
      </c>
      <c r="N5">
        <v>44.088500000000003</v>
      </c>
      <c r="O5">
        <v>22.340900000000001</v>
      </c>
      <c r="P5">
        <v>7.4413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16.5886</v>
      </c>
      <c r="X5" t="s">
        <v>1025</v>
      </c>
      <c r="Y5">
        <v>1.9805999999999999</v>
      </c>
      <c r="Z5" t="s">
        <v>278</v>
      </c>
      <c r="AA5">
        <v>2.4405999999999999</v>
      </c>
      <c r="AB5" t="s">
        <v>255</v>
      </c>
      <c r="AC5">
        <v>1.8222</v>
      </c>
      <c r="AD5">
        <v>17</v>
      </c>
      <c r="AE5">
        <v>177.59829999999999</v>
      </c>
      <c r="AF5">
        <v>5.5</v>
      </c>
      <c r="AG5">
        <v>0</v>
      </c>
    </row>
    <row r="6" spans="1:33">
      <c r="A6" t="s">
        <v>1026</v>
      </c>
      <c r="B6" s="1">
        <v>0.69097222222222221</v>
      </c>
      <c r="C6" t="s">
        <v>224</v>
      </c>
      <c r="D6" t="s">
        <v>283</v>
      </c>
      <c r="F6">
        <v>5996</v>
      </c>
      <c r="G6" t="s">
        <v>284</v>
      </c>
      <c r="H6" t="s">
        <v>231</v>
      </c>
      <c r="I6" t="s">
        <v>232</v>
      </c>
      <c r="J6" t="s">
        <v>233</v>
      </c>
      <c r="K6" t="s">
        <v>1018</v>
      </c>
      <c r="L6">
        <v>4</v>
      </c>
      <c r="M6">
        <v>46.747399999999999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17.597100000000001</v>
      </c>
      <c r="X6" t="s">
        <v>1027</v>
      </c>
      <c r="Y6">
        <v>5.3999999999999999E-2</v>
      </c>
      <c r="Z6" t="s">
        <v>1028</v>
      </c>
      <c r="AA6">
        <v>4.5499999999999999E-2</v>
      </c>
      <c r="AB6" t="s">
        <v>259</v>
      </c>
      <c r="AC6">
        <v>1.1919999999999999</v>
      </c>
      <c r="AD6">
        <v>3.5</v>
      </c>
      <c r="AE6">
        <v>140.23869999999999</v>
      </c>
      <c r="AF6">
        <v>14</v>
      </c>
      <c r="AG6">
        <v>0</v>
      </c>
    </row>
    <row r="7" spans="1:33">
      <c r="A7" t="s">
        <v>1029</v>
      </c>
      <c r="B7" s="1">
        <v>0.69097222222222221</v>
      </c>
      <c r="C7" t="s">
        <v>224</v>
      </c>
      <c r="D7" t="s">
        <v>283</v>
      </c>
      <c r="F7">
        <v>5996</v>
      </c>
      <c r="G7" t="s">
        <v>284</v>
      </c>
      <c r="H7" t="s">
        <v>231</v>
      </c>
      <c r="I7" t="s">
        <v>232</v>
      </c>
      <c r="J7" t="s">
        <v>233</v>
      </c>
      <c r="K7" t="s">
        <v>1018</v>
      </c>
      <c r="L7">
        <v>4</v>
      </c>
      <c r="M7">
        <v>42.0289</v>
      </c>
      <c r="N7">
        <v>27.594100000000001</v>
      </c>
      <c r="O7">
        <v>13.8733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17.936399999999999</v>
      </c>
      <c r="X7" t="s">
        <v>657</v>
      </c>
      <c r="Y7">
        <v>8.6999999999999994E-2</v>
      </c>
      <c r="Z7" t="s">
        <v>601</v>
      </c>
      <c r="AA7">
        <v>0.67530000000000001</v>
      </c>
      <c r="AB7" t="s">
        <v>538</v>
      </c>
      <c r="AC7">
        <v>2.0710000000000002</v>
      </c>
      <c r="AD7">
        <v>3.5</v>
      </c>
      <c r="AE7">
        <v>124.1131</v>
      </c>
      <c r="AF7">
        <v>33</v>
      </c>
      <c r="AG7">
        <v>0</v>
      </c>
    </row>
    <row r="8" spans="1:33">
      <c r="A8" t="s">
        <v>1030</v>
      </c>
      <c r="B8" s="1">
        <v>0.69097222222222221</v>
      </c>
      <c r="C8" t="s">
        <v>224</v>
      </c>
      <c r="D8" t="s">
        <v>283</v>
      </c>
      <c r="F8">
        <v>5996</v>
      </c>
      <c r="G8" t="s">
        <v>284</v>
      </c>
      <c r="H8" t="s">
        <v>231</v>
      </c>
      <c r="I8" t="s">
        <v>232</v>
      </c>
      <c r="J8" t="s">
        <v>233</v>
      </c>
      <c r="K8" t="s">
        <v>1018</v>
      </c>
      <c r="L8">
        <v>4</v>
      </c>
      <c r="M8">
        <v>35.772799999999997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5.7142999999999997</v>
      </c>
      <c r="X8" t="s">
        <v>1031</v>
      </c>
      <c r="Y8">
        <v>0</v>
      </c>
      <c r="Z8" t="s">
        <v>407</v>
      </c>
      <c r="AA8">
        <v>0.1527</v>
      </c>
      <c r="AB8" t="s">
        <v>755</v>
      </c>
      <c r="AC8">
        <v>1.3021</v>
      </c>
      <c r="AD8">
        <v>3.5</v>
      </c>
      <c r="AE8">
        <v>100.8524</v>
      </c>
      <c r="AF8">
        <v>33</v>
      </c>
      <c r="AG8">
        <v>0</v>
      </c>
    </row>
    <row r="9" spans="1:33">
      <c r="A9" t="s">
        <v>1032</v>
      </c>
      <c r="B9" s="1">
        <v>0.69097222222222221</v>
      </c>
      <c r="C9" t="s">
        <v>224</v>
      </c>
      <c r="D9" t="s">
        <v>283</v>
      </c>
      <c r="F9">
        <v>5996</v>
      </c>
      <c r="G9" t="s">
        <v>284</v>
      </c>
      <c r="H9" t="s">
        <v>231</v>
      </c>
      <c r="I9" t="s">
        <v>232</v>
      </c>
      <c r="J9" t="s">
        <v>233</v>
      </c>
      <c r="K9" t="s">
        <v>1018</v>
      </c>
      <c r="L9">
        <v>4</v>
      </c>
      <c r="M9">
        <v>34.616799999999998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5.7142999999999997</v>
      </c>
      <c r="X9" t="s">
        <v>1033</v>
      </c>
      <c r="Y9">
        <v>0.21279999999999999</v>
      </c>
      <c r="Z9" t="s">
        <v>407</v>
      </c>
      <c r="AA9">
        <v>0.1527</v>
      </c>
      <c r="AB9" t="s">
        <v>1034</v>
      </c>
      <c r="AC9">
        <v>0.2858</v>
      </c>
      <c r="AD9">
        <v>3.5</v>
      </c>
      <c r="AE9">
        <v>97.134399999999999</v>
      </c>
      <c r="AF9">
        <v>50</v>
      </c>
      <c r="AG9">
        <v>0</v>
      </c>
    </row>
    <row r="10" spans="1:33">
      <c r="A10" t="s">
        <v>1035</v>
      </c>
      <c r="B10" s="1">
        <v>0.69097222222222221</v>
      </c>
      <c r="C10" t="s">
        <v>224</v>
      </c>
      <c r="D10" t="s">
        <v>283</v>
      </c>
      <c r="F10">
        <v>5996</v>
      </c>
      <c r="G10" t="s">
        <v>284</v>
      </c>
      <c r="H10" t="s">
        <v>231</v>
      </c>
      <c r="I10" t="s">
        <v>232</v>
      </c>
      <c r="J10" t="s">
        <v>233</v>
      </c>
      <c r="K10" t="s">
        <v>1018</v>
      </c>
      <c r="L10">
        <v>4</v>
      </c>
      <c r="M10">
        <v>34.854700000000001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1036</v>
      </c>
      <c r="Y10">
        <v>0</v>
      </c>
      <c r="Z10" t="s">
        <v>1037</v>
      </c>
      <c r="AA10">
        <v>4.5600000000000002E-2</v>
      </c>
      <c r="AB10" t="s">
        <v>275</v>
      </c>
      <c r="AC10">
        <v>0.7833</v>
      </c>
      <c r="AD10">
        <v>3.5</v>
      </c>
      <c r="AE10">
        <v>92.197699999999998</v>
      </c>
      <c r="AF10">
        <v>50</v>
      </c>
      <c r="AG10">
        <v>0</v>
      </c>
    </row>
    <row r="11" spans="1:33">
      <c r="A11" t="s">
        <v>1038</v>
      </c>
      <c r="B11" s="1">
        <v>0.69097222222222221</v>
      </c>
      <c r="C11" t="s">
        <v>224</v>
      </c>
      <c r="D11" t="s">
        <v>283</v>
      </c>
      <c r="F11">
        <v>5996</v>
      </c>
      <c r="G11" t="s">
        <v>284</v>
      </c>
      <c r="H11" t="s">
        <v>231</v>
      </c>
      <c r="I11" t="s">
        <v>232</v>
      </c>
      <c r="J11" t="s">
        <v>233</v>
      </c>
      <c r="K11" t="s">
        <v>1018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1039</v>
      </c>
      <c r="Y11">
        <v>0.74560000000000004</v>
      </c>
      <c r="Z11" t="s">
        <v>237</v>
      </c>
      <c r="AA11">
        <v>3.3140999999999998</v>
      </c>
      <c r="AB11" t="s">
        <v>714</v>
      </c>
      <c r="AC11">
        <v>1.5598000000000001</v>
      </c>
      <c r="AD11">
        <v>3.5</v>
      </c>
      <c r="AE11">
        <v>9.1195000000000004</v>
      </c>
      <c r="AF11">
        <v>2.75</v>
      </c>
      <c r="AG11">
        <v>0</v>
      </c>
    </row>
    <row r="12" spans="1:33">
      <c r="A12" t="s">
        <v>1040</v>
      </c>
      <c r="B12" s="1">
        <v>0.69097222222222221</v>
      </c>
      <c r="C12" t="s">
        <v>224</v>
      </c>
      <c r="D12" t="s">
        <v>283</v>
      </c>
      <c r="F12">
        <v>5996</v>
      </c>
      <c r="G12" t="s">
        <v>284</v>
      </c>
      <c r="H12" t="s">
        <v>231</v>
      </c>
      <c r="I12" t="s">
        <v>232</v>
      </c>
      <c r="J12" t="s">
        <v>233</v>
      </c>
      <c r="K12" t="s">
        <v>1018</v>
      </c>
      <c r="L12">
        <v>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1041</v>
      </c>
      <c r="Y12">
        <v>0.59760000000000002</v>
      </c>
      <c r="Z12" t="s">
        <v>668</v>
      </c>
      <c r="AA12">
        <v>0.32679999999999998</v>
      </c>
      <c r="AB12" t="s">
        <v>538</v>
      </c>
      <c r="AC12">
        <v>2.0710000000000002</v>
      </c>
      <c r="AD12">
        <v>3.5</v>
      </c>
      <c r="AE12">
        <v>6.4954000000000001</v>
      </c>
      <c r="AF12">
        <v>25</v>
      </c>
      <c r="AG12">
        <v>0</v>
      </c>
    </row>
    <row r="13" spans="1:33">
      <c r="A13" t="s">
        <v>1042</v>
      </c>
      <c r="B13" s="1">
        <v>0.69097222222222221</v>
      </c>
      <c r="C13" t="s">
        <v>224</v>
      </c>
      <c r="D13" t="s">
        <v>283</v>
      </c>
      <c r="F13">
        <v>5996</v>
      </c>
      <c r="G13" t="s">
        <v>284</v>
      </c>
      <c r="H13" t="s">
        <v>231</v>
      </c>
      <c r="I13" t="s">
        <v>232</v>
      </c>
      <c r="J13" t="s">
        <v>233</v>
      </c>
      <c r="K13" t="s">
        <v>1018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1043</v>
      </c>
      <c r="Y13">
        <v>0.1016</v>
      </c>
      <c r="Z13" t="s">
        <v>1028</v>
      </c>
      <c r="AA13">
        <v>4.5499999999999999E-2</v>
      </c>
      <c r="AB13" t="s">
        <v>247</v>
      </c>
      <c r="AC13">
        <v>2.6303000000000001</v>
      </c>
      <c r="AD13">
        <v>3.5</v>
      </c>
      <c r="AE13">
        <v>6.2774000000000001</v>
      </c>
      <c r="AF13">
        <v>25</v>
      </c>
      <c r="AG13">
        <v>0</v>
      </c>
    </row>
    <row r="14" spans="1:33">
      <c r="A14" t="s">
        <v>1044</v>
      </c>
      <c r="B14" s="1">
        <v>0.69097222222222221</v>
      </c>
      <c r="C14" t="s">
        <v>224</v>
      </c>
      <c r="D14" t="s">
        <v>283</v>
      </c>
      <c r="F14">
        <v>5996</v>
      </c>
      <c r="G14" t="s">
        <v>284</v>
      </c>
      <c r="H14" t="s">
        <v>231</v>
      </c>
      <c r="I14" t="s">
        <v>232</v>
      </c>
      <c r="J14" t="s">
        <v>233</v>
      </c>
      <c r="K14" t="s">
        <v>1018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1045</v>
      </c>
      <c r="Y14">
        <v>0.23699999999999999</v>
      </c>
      <c r="Z14" t="s">
        <v>306</v>
      </c>
      <c r="AA14">
        <v>0.90749999999999997</v>
      </c>
      <c r="AB14" t="s">
        <v>263</v>
      </c>
      <c r="AC14">
        <v>1.4645999999999999</v>
      </c>
      <c r="AD14">
        <v>3.5</v>
      </c>
      <c r="AE14">
        <v>6.1090999999999998</v>
      </c>
      <c r="AF14">
        <v>25</v>
      </c>
      <c r="AG14">
        <v>0</v>
      </c>
    </row>
    <row r="15" spans="1:33">
      <c r="A15" t="s">
        <v>1046</v>
      </c>
      <c r="B15" s="1">
        <v>0.69097222222222221</v>
      </c>
      <c r="C15" t="s">
        <v>224</v>
      </c>
      <c r="D15" t="s">
        <v>283</v>
      </c>
      <c r="F15">
        <v>5996</v>
      </c>
      <c r="G15" t="s">
        <v>284</v>
      </c>
      <c r="H15" t="s">
        <v>231</v>
      </c>
      <c r="I15" t="s">
        <v>232</v>
      </c>
      <c r="J15" t="s">
        <v>233</v>
      </c>
      <c r="K15" t="s">
        <v>1018</v>
      </c>
      <c r="L15">
        <v>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1047</v>
      </c>
      <c r="Y15">
        <v>0.75229999999999997</v>
      </c>
      <c r="Z15" t="s">
        <v>720</v>
      </c>
      <c r="AA15">
        <v>0.86580000000000001</v>
      </c>
      <c r="AB15" t="s">
        <v>357</v>
      </c>
      <c r="AC15">
        <v>2.6036000000000001</v>
      </c>
      <c r="AD15">
        <v>1.5</v>
      </c>
      <c r="AE15">
        <v>5.7217000000000002</v>
      </c>
      <c r="AF15">
        <v>12</v>
      </c>
      <c r="AG15">
        <v>0</v>
      </c>
    </row>
    <row r="16" spans="1:33">
      <c r="A16" t="s">
        <v>1048</v>
      </c>
      <c r="B16" s="1">
        <v>0.69097222222222221</v>
      </c>
      <c r="C16" t="s">
        <v>224</v>
      </c>
      <c r="D16" t="s">
        <v>283</v>
      </c>
      <c r="F16">
        <v>5996</v>
      </c>
      <c r="G16" t="s">
        <v>284</v>
      </c>
      <c r="H16" t="s">
        <v>231</v>
      </c>
      <c r="I16" t="s">
        <v>232</v>
      </c>
      <c r="J16" t="s">
        <v>233</v>
      </c>
      <c r="K16" t="s">
        <v>1018</v>
      </c>
      <c r="L16">
        <v>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1049</v>
      </c>
      <c r="Y16">
        <v>0.23080000000000001</v>
      </c>
      <c r="Z16" t="s">
        <v>306</v>
      </c>
      <c r="AA16">
        <v>0.90749999999999997</v>
      </c>
      <c r="AB16" t="s">
        <v>275</v>
      </c>
      <c r="AC16">
        <v>0.7833</v>
      </c>
      <c r="AD16">
        <v>3.5</v>
      </c>
      <c r="AE16">
        <v>5.4215999999999998</v>
      </c>
      <c r="AF16">
        <v>25</v>
      </c>
      <c r="AG16">
        <v>0</v>
      </c>
    </row>
    <row r="17" spans="1:33">
      <c r="A17" t="s">
        <v>1050</v>
      </c>
      <c r="B17" s="1">
        <v>0.69097222222222221</v>
      </c>
      <c r="C17" t="s">
        <v>224</v>
      </c>
      <c r="D17" t="s">
        <v>283</v>
      </c>
      <c r="F17">
        <v>5996</v>
      </c>
      <c r="G17" t="s">
        <v>284</v>
      </c>
      <c r="H17" t="s">
        <v>231</v>
      </c>
      <c r="I17" t="s">
        <v>232</v>
      </c>
      <c r="J17" t="s">
        <v>233</v>
      </c>
      <c r="K17" t="s">
        <v>1018</v>
      </c>
      <c r="L17">
        <v>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829</v>
      </c>
      <c r="Y17">
        <v>0.21959999999999999</v>
      </c>
      <c r="Z17" t="s">
        <v>1051</v>
      </c>
      <c r="AA17">
        <v>1.5250999999999999</v>
      </c>
      <c r="AB17" t="s">
        <v>1052</v>
      </c>
      <c r="AC17">
        <v>0.69450000000000001</v>
      </c>
      <c r="AD17">
        <v>2.5</v>
      </c>
      <c r="AE17">
        <v>4.9391999999999996</v>
      </c>
      <c r="AF17">
        <v>50</v>
      </c>
      <c r="AG17">
        <v>0</v>
      </c>
    </row>
    <row r="18" spans="1:33">
      <c r="A18" t="s">
        <v>1053</v>
      </c>
      <c r="B18" s="1">
        <v>0.69097222222222221</v>
      </c>
      <c r="C18" t="s">
        <v>224</v>
      </c>
      <c r="D18" t="s">
        <v>283</v>
      </c>
      <c r="F18">
        <v>5996</v>
      </c>
      <c r="G18" t="s">
        <v>284</v>
      </c>
      <c r="H18" t="s">
        <v>231</v>
      </c>
      <c r="I18" t="s">
        <v>232</v>
      </c>
      <c r="J18" t="s">
        <v>233</v>
      </c>
      <c r="K18" t="s">
        <v>1018</v>
      </c>
      <c r="L18">
        <v>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1054</v>
      </c>
      <c r="Y18">
        <v>0.08</v>
      </c>
      <c r="Z18" t="s">
        <v>772</v>
      </c>
      <c r="AA18">
        <v>1.0564</v>
      </c>
      <c r="AB18" t="s">
        <v>263</v>
      </c>
      <c r="AC18">
        <v>1.4645999999999999</v>
      </c>
      <c r="AD18">
        <v>1.5</v>
      </c>
      <c r="AE18">
        <v>4.101</v>
      </c>
      <c r="AF18">
        <v>20</v>
      </c>
      <c r="AG18">
        <v>0</v>
      </c>
    </row>
    <row r="51" spans="1:33" hidden="1" outlineLevel="1">
      <c r="A51" t="str">
        <f>C2</f>
        <v>Galway</v>
      </c>
      <c r="B51">
        <f>B2</f>
        <v>0.69097222222222221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Silk And Sand (IRE)</v>
      </c>
      <c r="L52" t="str">
        <f t="shared" si="0"/>
        <v>Miss Aloud (IRE)</v>
      </c>
      <c r="M52" t="str">
        <f t="shared" si="0"/>
        <v>Miss Aloud (IRE)</v>
      </c>
      <c r="N52" t="str">
        <f t="shared" ref="N52:N91" si="1">INDEX($A$2:$A$20,(MATCH(LARGE(W$2:W$20,$J52),W$2:W$20,0)))</f>
        <v>Miss Aloud (IRE)</v>
      </c>
      <c r="O52" t="str">
        <f t="shared" ref="O52:O91" si="2">INDEX($A$2:$A$20,(MATCH(LARGE(AA$2:AA$20,$J52),AA$2:AA$20,0)))</f>
        <v>Kalanisi Og (IRE)</v>
      </c>
      <c r="P52" t="str">
        <f t="shared" ref="P52:P91" si="3">INDEX($A$2:$A$20,(MATCH(LARGE(Y$2:Y$20,$J52),Y$2:Y$20,0)))</f>
        <v>The Caddy Rose (IRE)</v>
      </c>
      <c r="Q52" t="str">
        <f t="shared" ref="Q52:Q91" si="4">INDEX($A$2:$A$20,(MATCH(LARGE(Y$2:Y$20,$J52),Y$2:Y$20,0)))</f>
        <v>The Caddy Rose (IRE)</v>
      </c>
      <c r="R52" t="str">
        <f t="shared" ref="R52:R91" si="5">INDEX($A$2:$A$20,(MATCH(LARGE(AD$2:AD$20,$J52),AD$2:AD$20,0)))</f>
        <v>Cotton End (IRE)</v>
      </c>
      <c r="S52" t="str">
        <f t="shared" ref="S52:S80" si="6">A2</f>
        <v>Silk And Sand (IRE)</v>
      </c>
      <c r="V52">
        <f t="shared" ref="V52:V80" si="7">SUM(Y52:AF52)</f>
        <v>112</v>
      </c>
      <c r="W52">
        <f t="shared" ref="W52:W80" si="8">V52-AG2</f>
        <v>112</v>
      </c>
      <c r="X52">
        <f t="shared" ref="X52:X60" si="9">IF(ISNA(W52),"",W52)</f>
        <v>112</v>
      </c>
      <c r="Y52">
        <f t="shared" ref="Y52:AA80" si="10">(($H$63+1)-(RANK(M2,M$2:M$30)))</f>
        <v>17</v>
      </c>
      <c r="Z52">
        <f t="shared" si="10"/>
        <v>14</v>
      </c>
      <c r="AA52">
        <f t="shared" si="10"/>
        <v>14</v>
      </c>
      <c r="AB52">
        <f t="shared" ref="AB52:AB80" si="11">(($H$63+1)-(RANK(W2,W$2:W$30)))</f>
        <v>15</v>
      </c>
      <c r="AC52">
        <f t="shared" ref="AC52:AC80" si="12">(($H$63+1)-(RANK(Y2,Y$2:Y$30)))</f>
        <v>16</v>
      </c>
      <c r="AD52">
        <f t="shared" ref="AD52:AD80" si="13">(($H$63+1)-(RANK(AA2,AA$2:AA$30)))</f>
        <v>14</v>
      </c>
      <c r="AE52">
        <f t="shared" ref="AE52:AF80" si="14">(($H$63+1)-(RANK(AC2,AC$2:AC$30)))</f>
        <v>6</v>
      </c>
      <c r="AF52">
        <f t="shared" si="14"/>
        <v>16</v>
      </c>
      <c r="AG52" t="str">
        <f>INDEX(S52:S92, MATCH(LARGE(X52:X92, 1),X52:X92, 0))</f>
        <v>Miss Aloud (IRE)</v>
      </c>
    </row>
    <row r="53" spans="1:33" hidden="1" outlineLevel="1">
      <c r="A53" t="s">
        <v>43</v>
      </c>
      <c r="B53" t="str">
        <f>A2</f>
        <v>Silk And Sand (IRE)</v>
      </c>
      <c r="C53">
        <f>AE2</f>
        <v>212.32169999999999</v>
      </c>
      <c r="D53">
        <f>AG2</f>
        <v>0</v>
      </c>
      <c r="E53">
        <f>C53-D53</f>
        <v>212.32169999999999</v>
      </c>
      <c r="F53">
        <f>SUMIF(B53:B61, B53, G53:G61)</f>
        <v>0.10238904786521121</v>
      </c>
      <c r="G53">
        <f>(1/C53)*(C53-C54)</f>
        <v>4.2384268777049164E-2</v>
      </c>
      <c r="H53">
        <f>AF2</f>
        <v>6.5</v>
      </c>
      <c r="J53">
        <v>2</v>
      </c>
      <c r="K53" t="str">
        <f t="shared" si="0"/>
        <v>Cotton End (IRE)</v>
      </c>
      <c r="L53" t="str">
        <f t="shared" si="0"/>
        <v>The Caddy Rose (IRE)</v>
      </c>
      <c r="M53" t="str">
        <f t="shared" si="0"/>
        <v>The Caddy Rose (IRE)</v>
      </c>
      <c r="N53" t="str">
        <f t="shared" si="1"/>
        <v>Cotton End (IRE)</v>
      </c>
      <c r="O53" t="str">
        <f t="shared" si="2"/>
        <v>The Caddy Rose (IRE)</v>
      </c>
      <c r="P53" t="str">
        <f t="shared" si="3"/>
        <v>Silk And Sand (IRE)</v>
      </c>
      <c r="Q53" t="str">
        <f t="shared" si="4"/>
        <v>Silk And Sand (IRE)</v>
      </c>
      <c r="R53" t="str">
        <f t="shared" si="5"/>
        <v>Silk And Sand (IRE)</v>
      </c>
      <c r="S53" t="str">
        <f t="shared" si="6"/>
        <v>Miss Aloud (IRE)</v>
      </c>
      <c r="V53">
        <f t="shared" si="7"/>
        <v>125</v>
      </c>
      <c r="W53">
        <f t="shared" si="8"/>
        <v>125</v>
      </c>
      <c r="X53">
        <f t="shared" si="9"/>
        <v>125</v>
      </c>
      <c r="Y53">
        <f t="shared" si="10"/>
        <v>15</v>
      </c>
      <c r="Z53">
        <f t="shared" si="10"/>
        <v>17</v>
      </c>
      <c r="AA53">
        <f t="shared" si="10"/>
        <v>17</v>
      </c>
      <c r="AB53">
        <f t="shared" si="11"/>
        <v>17</v>
      </c>
      <c r="AC53">
        <f t="shared" si="12"/>
        <v>15</v>
      </c>
      <c r="AD53">
        <f t="shared" si="13"/>
        <v>15</v>
      </c>
      <c r="AE53">
        <f t="shared" si="14"/>
        <v>15</v>
      </c>
      <c r="AF53">
        <f t="shared" si="14"/>
        <v>14</v>
      </c>
    </row>
    <row r="54" spans="1:33" hidden="1" outlineLevel="1">
      <c r="A54" t="s">
        <v>44</v>
      </c>
      <c r="B54" t="str">
        <f>A3</f>
        <v>Miss Aloud (IRE)</v>
      </c>
      <c r="C54">
        <f>AE3</f>
        <v>203.32259999999999</v>
      </c>
      <c r="D54">
        <f>AG3</f>
        <v>0</v>
      </c>
      <c r="E54">
        <f t="shared" ref="E54:E55" si="15">C54-D54</f>
        <v>203.32259999999999</v>
      </c>
      <c r="F54">
        <f ca="1">SUMIF(B53:B64, B54, G53:G61)</f>
        <v>4.9472371406349927E-2</v>
      </c>
      <c r="H54">
        <f>AF3</f>
        <v>3.5</v>
      </c>
      <c r="J54">
        <v>3</v>
      </c>
      <c r="K54" t="str">
        <f t="shared" si="0"/>
        <v>Miss Aloud (IRE)</v>
      </c>
      <c r="L54" t="str">
        <f t="shared" si="0"/>
        <v>Coosan Bluebell (IRE)</v>
      </c>
      <c r="M54" t="str">
        <f t="shared" si="0"/>
        <v>Coosan Bluebell (IRE)</v>
      </c>
      <c r="N54" t="str">
        <f t="shared" si="1"/>
        <v>Silk And Sand (IRE)</v>
      </c>
      <c r="O54" t="str">
        <f t="shared" si="2"/>
        <v>Miss Aloud (IRE)</v>
      </c>
      <c r="P54" t="str">
        <f t="shared" si="3"/>
        <v>Miss Aloud (IRE)</v>
      </c>
      <c r="Q54" t="str">
        <f t="shared" si="4"/>
        <v>Miss Aloud (IRE)</v>
      </c>
      <c r="R54" t="str">
        <f t="shared" si="5"/>
        <v>The Caddy Rose (IRE)</v>
      </c>
      <c r="S54" t="str">
        <f t="shared" si="6"/>
        <v>Cotton End (IRE)</v>
      </c>
      <c r="V54">
        <f t="shared" si="7"/>
        <v>91</v>
      </c>
      <c r="W54">
        <f t="shared" si="8"/>
        <v>91</v>
      </c>
      <c r="X54">
        <f t="shared" si="9"/>
        <v>91</v>
      </c>
      <c r="Y54">
        <f t="shared" si="10"/>
        <v>16</v>
      </c>
      <c r="Z54">
        <f t="shared" si="10"/>
        <v>14</v>
      </c>
      <c r="AA54">
        <f t="shared" si="10"/>
        <v>14</v>
      </c>
      <c r="AB54">
        <f t="shared" si="11"/>
        <v>16</v>
      </c>
      <c r="AC54">
        <f t="shared" si="12"/>
        <v>5</v>
      </c>
      <c r="AD54">
        <f t="shared" si="13"/>
        <v>7</v>
      </c>
      <c r="AE54">
        <f t="shared" si="14"/>
        <v>2</v>
      </c>
      <c r="AF54">
        <f t="shared" si="14"/>
        <v>17</v>
      </c>
    </row>
    <row r="55" spans="1:33" hidden="1" outlineLevel="1">
      <c r="A55" t="s">
        <v>45</v>
      </c>
      <c r="B55" t="str">
        <f>A4</f>
        <v>Cotton End (IRE)</v>
      </c>
      <c r="C55">
        <f>AE4</f>
        <v>203.11490000000001</v>
      </c>
      <c r="D55">
        <f>AG4</f>
        <v>0</v>
      </c>
      <c r="E55">
        <f t="shared" si="15"/>
        <v>203.11490000000001</v>
      </c>
      <c r="F55">
        <f ca="1">SUMIF(B53:B64, B55, G53:G61)</f>
        <v>0.14285714285714285</v>
      </c>
      <c r="H55">
        <f>AF4</f>
        <v>6</v>
      </c>
      <c r="J55">
        <v>4</v>
      </c>
      <c r="K55" t="str">
        <f t="shared" si="0"/>
        <v>The Caddy Rose (IRE)</v>
      </c>
      <c r="L55" t="str">
        <f t="shared" si="0"/>
        <v>Silk And Sand (IRE)</v>
      </c>
      <c r="M55" t="str">
        <f t="shared" si="0"/>
        <v>Silk And Sand (IRE)</v>
      </c>
      <c r="N55" t="str">
        <f t="shared" si="1"/>
        <v>Coosan Bluebell (IRE)</v>
      </c>
      <c r="O55" t="str">
        <f t="shared" si="2"/>
        <v>Silk And Sand (IRE)</v>
      </c>
      <c r="P55" t="str">
        <f t="shared" si="3"/>
        <v>Miss Cedille (FR)</v>
      </c>
      <c r="Q55" t="str">
        <f t="shared" si="4"/>
        <v>Miss Cedille (FR)</v>
      </c>
      <c r="R55" t="str">
        <f t="shared" si="5"/>
        <v>Miss Aloud (IRE)</v>
      </c>
      <c r="S55" t="str">
        <f t="shared" si="6"/>
        <v>The Caddy Rose (IRE)</v>
      </c>
      <c r="V55">
        <f t="shared" si="7"/>
        <v>118</v>
      </c>
      <c r="W55">
        <f t="shared" si="8"/>
        <v>118</v>
      </c>
      <c r="X55">
        <f t="shared" si="9"/>
        <v>118</v>
      </c>
      <c r="Y55">
        <f t="shared" si="10"/>
        <v>14</v>
      </c>
      <c r="Z55">
        <f t="shared" si="10"/>
        <v>16</v>
      </c>
      <c r="AA55">
        <f t="shared" si="10"/>
        <v>16</v>
      </c>
      <c r="AB55">
        <f t="shared" si="11"/>
        <v>12</v>
      </c>
      <c r="AC55">
        <f t="shared" si="12"/>
        <v>17</v>
      </c>
      <c r="AD55">
        <f t="shared" si="13"/>
        <v>16</v>
      </c>
      <c r="AE55">
        <f t="shared" si="14"/>
        <v>12</v>
      </c>
      <c r="AF55">
        <f t="shared" si="14"/>
        <v>15</v>
      </c>
    </row>
    <row r="56" spans="1:33" hidden="1" outlineLevel="1">
      <c r="A56" t="s">
        <v>46</v>
      </c>
      <c r="B56" t="str">
        <f>INDEX(A$2:A$20,MATCH(C56,M$2:M$20,0))</f>
        <v>Silk And Sand (IRE)</v>
      </c>
      <c r="C56">
        <f>LARGE(M$2:M$20, D56)</f>
        <v>66.121399999999994</v>
      </c>
      <c r="D56">
        <v>1</v>
      </c>
      <c r="E56">
        <f>LARGE(M$2:M$20, F56)</f>
        <v>62.153799999999997</v>
      </c>
      <c r="F56">
        <v>2</v>
      </c>
      <c r="G56">
        <f t="shared" ref="G56:G61" si="16">IF(C56&gt;0, (1/C56)*(C56-E56), 0.1)</f>
        <v>6.0004779088162041E-2</v>
      </c>
      <c r="H56">
        <f t="shared" ref="H56:H61" si="17">INDEX(AF$2:AF$20,MATCH(B56,A$2:A$20,0))</f>
        <v>6.5</v>
      </c>
      <c r="J56">
        <v>5</v>
      </c>
      <c r="K56" t="str">
        <f t="shared" si="0"/>
        <v>Rhythm Divine (IRE)</v>
      </c>
      <c r="L56" t="str">
        <f t="shared" si="0"/>
        <v>Silk And Sand (IRE)</v>
      </c>
      <c r="M56" t="str">
        <f t="shared" si="0"/>
        <v>Silk And Sand (IRE)</v>
      </c>
      <c r="N56" t="str">
        <f t="shared" si="1"/>
        <v>Rhythm Divine (IRE)</v>
      </c>
      <c r="O56" t="str">
        <f t="shared" si="2"/>
        <v>Beautiful Betsy (IRE)</v>
      </c>
      <c r="P56" t="str">
        <f t="shared" si="3"/>
        <v>Kalanisi Og (IRE)</v>
      </c>
      <c r="Q56" t="str">
        <f t="shared" si="4"/>
        <v>Kalanisi Og (IRE)</v>
      </c>
      <c r="R56" t="str">
        <f t="shared" si="5"/>
        <v>Rhythm Divine (IRE)</v>
      </c>
      <c r="S56" t="str">
        <f t="shared" si="6"/>
        <v>Rhythm Divine (IRE)</v>
      </c>
      <c r="V56">
        <f t="shared" si="7"/>
        <v>79</v>
      </c>
      <c r="W56">
        <f t="shared" si="8"/>
        <v>79</v>
      </c>
      <c r="X56">
        <f t="shared" si="9"/>
        <v>79</v>
      </c>
      <c r="Y56">
        <f t="shared" si="10"/>
        <v>13</v>
      </c>
      <c r="Z56">
        <f t="shared" si="10"/>
        <v>14</v>
      </c>
      <c r="AA56">
        <f t="shared" si="10"/>
        <v>14</v>
      </c>
      <c r="AB56">
        <f t="shared" si="11"/>
        <v>13</v>
      </c>
      <c r="AC56">
        <f t="shared" si="12"/>
        <v>3</v>
      </c>
      <c r="AD56">
        <f t="shared" si="13"/>
        <v>2</v>
      </c>
      <c r="AE56">
        <f t="shared" si="14"/>
        <v>7</v>
      </c>
      <c r="AF56">
        <f t="shared" si="14"/>
        <v>13</v>
      </c>
    </row>
    <row r="57" spans="1:33" hidden="1" outlineLevel="1">
      <c r="A57" t="s">
        <v>25</v>
      </c>
      <c r="B57" t="str">
        <f>INDEX(A$2:A$20,MATCH(C57,W$2:W$20,0))</f>
        <v>Miss Aloud (IRE)</v>
      </c>
      <c r="C57">
        <f>LARGE(W$2:W$20, D57)</f>
        <v>21.729299999999999</v>
      </c>
      <c r="D57">
        <v>1</v>
      </c>
      <c r="E57">
        <f>LARGE(W$2:W$20, F57)</f>
        <v>20.654299999999999</v>
      </c>
      <c r="F57">
        <v>2</v>
      </c>
      <c r="G57">
        <f t="shared" si="16"/>
        <v>4.9472371406349927E-2</v>
      </c>
      <c r="H57">
        <f t="shared" si="17"/>
        <v>3.5</v>
      </c>
      <c r="J57">
        <v>6</v>
      </c>
      <c r="K57" t="str">
        <f t="shared" si="0"/>
        <v>Coosan Bluebell (IRE)</v>
      </c>
      <c r="L57" t="str">
        <f t="shared" si="0"/>
        <v>Silk And Sand (IRE)</v>
      </c>
      <c r="M57" t="str">
        <f t="shared" si="0"/>
        <v>Silk And Sand (IRE)</v>
      </c>
      <c r="N57" t="str">
        <f t="shared" si="1"/>
        <v>The Caddy Rose (IRE)</v>
      </c>
      <c r="O57" t="str">
        <f t="shared" si="2"/>
        <v>Josie Abbing (IRE)</v>
      </c>
      <c r="P57" t="str">
        <f t="shared" si="3"/>
        <v>Fur Elise (IRE)</v>
      </c>
      <c r="Q57" t="str">
        <f t="shared" si="4"/>
        <v>Fur Elise (IRE)</v>
      </c>
      <c r="R57" t="str">
        <f t="shared" si="5"/>
        <v>Rhythm Divine (IRE)</v>
      </c>
      <c r="S57" t="str">
        <f t="shared" si="6"/>
        <v>Coosan Bluebell (IRE)</v>
      </c>
      <c r="V57">
        <f t="shared" si="7"/>
        <v>97</v>
      </c>
      <c r="W57">
        <f t="shared" si="8"/>
        <v>97</v>
      </c>
      <c r="X57">
        <f t="shared" si="9"/>
        <v>97</v>
      </c>
      <c r="Y57">
        <f t="shared" si="10"/>
        <v>12</v>
      </c>
      <c r="Z57">
        <f t="shared" si="10"/>
        <v>15</v>
      </c>
      <c r="AA57">
        <f t="shared" si="10"/>
        <v>15</v>
      </c>
      <c r="AB57">
        <f t="shared" si="11"/>
        <v>14</v>
      </c>
      <c r="AC57">
        <f t="shared" si="12"/>
        <v>6</v>
      </c>
      <c r="AD57">
        <f t="shared" si="13"/>
        <v>8</v>
      </c>
      <c r="AE57">
        <f t="shared" si="14"/>
        <v>14</v>
      </c>
      <c r="AF57">
        <f t="shared" si="14"/>
        <v>13</v>
      </c>
    </row>
    <row r="58" spans="1:33" hidden="1" outlineLevel="1">
      <c r="A58" t="s">
        <v>28</v>
      </c>
      <c r="B58" t="str">
        <f>INDEX(A$2:A$20,MATCH(C58,AA$2:AA$20,0))</f>
        <v>Kalanisi Og (IRE)</v>
      </c>
      <c r="C58">
        <f>LARGE(AA$2:AA$20, D58)</f>
        <v>3.3140999999999998</v>
      </c>
      <c r="D58">
        <v>1</v>
      </c>
      <c r="E58">
        <f>LARGE(AA$2:AA$20, F58)</f>
        <v>2.4405999999999999</v>
      </c>
      <c r="F58">
        <v>2</v>
      </c>
      <c r="G58">
        <f t="shared" si="16"/>
        <v>0.26357080353640505</v>
      </c>
      <c r="H58">
        <f t="shared" si="17"/>
        <v>2.75</v>
      </c>
      <c r="J58">
        <v>7</v>
      </c>
      <c r="K58" t="str">
        <f t="shared" si="0"/>
        <v>Bridget Cottage (IRE)</v>
      </c>
      <c r="L58" t="str">
        <f t="shared" si="0"/>
        <v>Silk And Sand (IRE)</v>
      </c>
      <c r="M58" t="str">
        <f t="shared" si="0"/>
        <v>Silk And Sand (IRE)</v>
      </c>
      <c r="N58" t="str">
        <f t="shared" si="1"/>
        <v>Bridget Cottage (IRE)</v>
      </c>
      <c r="O58" t="str">
        <f t="shared" si="2"/>
        <v>Helly Hansum (IRE)</v>
      </c>
      <c r="P58" t="str">
        <f t="shared" si="3"/>
        <v>Helly Hansum (IRE)</v>
      </c>
      <c r="Q58" t="str">
        <f t="shared" si="4"/>
        <v>Helly Hansum (IRE)</v>
      </c>
      <c r="R58" t="str">
        <f t="shared" si="5"/>
        <v>Rhythm Divine (IRE)</v>
      </c>
      <c r="S58" t="str">
        <f t="shared" si="6"/>
        <v>Bridget Cottage (IRE)</v>
      </c>
      <c r="V58">
        <f t="shared" si="7"/>
        <v>78</v>
      </c>
      <c r="W58">
        <f t="shared" si="8"/>
        <v>78</v>
      </c>
      <c r="X58">
        <f t="shared" si="9"/>
        <v>78</v>
      </c>
      <c r="Y58">
        <f t="shared" si="10"/>
        <v>11</v>
      </c>
      <c r="Z58">
        <f t="shared" si="10"/>
        <v>14</v>
      </c>
      <c r="AA58">
        <f t="shared" si="10"/>
        <v>14</v>
      </c>
      <c r="AB58">
        <f t="shared" si="11"/>
        <v>11</v>
      </c>
      <c r="AC58">
        <f t="shared" si="12"/>
        <v>2</v>
      </c>
      <c r="AD58">
        <f t="shared" si="13"/>
        <v>5</v>
      </c>
      <c r="AE58">
        <f t="shared" si="14"/>
        <v>8</v>
      </c>
      <c r="AF58">
        <f t="shared" si="14"/>
        <v>13</v>
      </c>
    </row>
    <row r="59" spans="1:33" hidden="1" outlineLevel="1">
      <c r="A59" t="s">
        <v>30</v>
      </c>
      <c r="B59" t="str">
        <f>INDEX(A$2:A$20,MATCH(C59,AC$2:AC$20,0))</f>
        <v>Walking In Memphis (IRE)</v>
      </c>
      <c r="C59">
        <f>LARGE(AC$2:AC$20, D59)</f>
        <v>2.6303000000000001</v>
      </c>
      <c r="D59">
        <v>1</v>
      </c>
      <c r="E59">
        <f>LARGE(AC$2:AC$20, F59)</f>
        <v>2.6036000000000001</v>
      </c>
      <c r="F59">
        <v>2</v>
      </c>
      <c r="G59">
        <f t="shared" si="16"/>
        <v>1.0150933353609833E-2</v>
      </c>
      <c r="H59">
        <f t="shared" si="17"/>
        <v>25</v>
      </c>
      <c r="J59">
        <v>8</v>
      </c>
      <c r="K59" t="str">
        <f t="shared" si="0"/>
        <v>Caddy Shack (IRE)</v>
      </c>
      <c r="L59" t="str">
        <f t="shared" si="0"/>
        <v>Silk And Sand (IRE)</v>
      </c>
      <c r="M59" t="str">
        <f t="shared" si="0"/>
        <v>Silk And Sand (IRE)</v>
      </c>
      <c r="N59" t="str">
        <f t="shared" si="1"/>
        <v>Bridget Cottage (IRE)</v>
      </c>
      <c r="O59" t="str">
        <f t="shared" si="2"/>
        <v>Helly Hansum (IRE)</v>
      </c>
      <c r="P59" t="str">
        <f t="shared" si="3"/>
        <v>Jilly Mac (IRE)</v>
      </c>
      <c r="Q59" t="str">
        <f t="shared" si="4"/>
        <v>Jilly Mac (IRE)</v>
      </c>
      <c r="R59" t="str">
        <f t="shared" si="5"/>
        <v>Rhythm Divine (IRE)</v>
      </c>
      <c r="S59" t="str">
        <f t="shared" si="6"/>
        <v>Kilshanvey Lady (IRE)</v>
      </c>
      <c r="V59">
        <f t="shared" si="7"/>
        <v>75</v>
      </c>
      <c r="W59">
        <f t="shared" si="8"/>
        <v>75</v>
      </c>
      <c r="X59">
        <f t="shared" si="9"/>
        <v>75</v>
      </c>
      <c r="Y59">
        <f t="shared" si="10"/>
        <v>9</v>
      </c>
      <c r="Z59">
        <f t="shared" si="10"/>
        <v>14</v>
      </c>
      <c r="AA59">
        <f t="shared" si="10"/>
        <v>14</v>
      </c>
      <c r="AB59">
        <f t="shared" si="11"/>
        <v>11</v>
      </c>
      <c r="AC59">
        <f t="shared" si="12"/>
        <v>8</v>
      </c>
      <c r="AD59">
        <f t="shared" si="13"/>
        <v>5</v>
      </c>
      <c r="AE59">
        <f t="shared" si="14"/>
        <v>1</v>
      </c>
      <c r="AF59">
        <f t="shared" si="14"/>
        <v>13</v>
      </c>
    </row>
    <row r="60" spans="1:33" hidden="1" outlineLevel="1">
      <c r="A60" t="s">
        <v>26</v>
      </c>
      <c r="B60" t="str">
        <f>INDEX(A$2:A$20,MATCH(C60,Y$2:Y$20,0))</f>
        <v>The Caddy Rose (IRE)</v>
      </c>
      <c r="C60">
        <f>LARGE(Y$2:Y$20, D60)</f>
        <v>1.9805999999999999</v>
      </c>
      <c r="D60">
        <v>1</v>
      </c>
      <c r="E60">
        <f>LARGE(Y$2:Y$20, F60)</f>
        <v>1.8822000000000001</v>
      </c>
      <c r="F60">
        <v>2</v>
      </c>
      <c r="G60">
        <f t="shared" si="16"/>
        <v>4.9681914571341926E-2</v>
      </c>
      <c r="H60">
        <f t="shared" si="17"/>
        <v>5.5</v>
      </c>
      <c r="J60">
        <v>9</v>
      </c>
      <c r="K60" t="str">
        <f t="shared" si="0"/>
        <v>Kilshanvey Lady (IRE)</v>
      </c>
      <c r="L60" t="str">
        <f t="shared" si="0"/>
        <v>Silk And Sand (IRE)</v>
      </c>
      <c r="M60" t="str">
        <f t="shared" si="0"/>
        <v>Silk And Sand (IRE)</v>
      </c>
      <c r="N60" t="str">
        <f t="shared" si="1"/>
        <v>Caddy Shack (IRE)</v>
      </c>
      <c r="O60" t="str">
        <f t="shared" si="2"/>
        <v>Miss Cedille (FR)</v>
      </c>
      <c r="P60" t="str">
        <f t="shared" si="3"/>
        <v>Beautiful Betsy (IRE)</v>
      </c>
      <c r="Q60" t="str">
        <f t="shared" si="4"/>
        <v>Beautiful Betsy (IRE)</v>
      </c>
      <c r="R60" t="str">
        <f t="shared" si="5"/>
        <v>Rhythm Divine (IRE)</v>
      </c>
      <c r="S60" t="str">
        <f t="shared" si="6"/>
        <v>Caddy Shack (IRE)</v>
      </c>
      <c r="V60">
        <f t="shared" si="7"/>
        <v>70</v>
      </c>
      <c r="W60">
        <f t="shared" si="8"/>
        <v>70</v>
      </c>
      <c r="X60">
        <f t="shared" si="9"/>
        <v>70</v>
      </c>
      <c r="Y60">
        <f t="shared" si="10"/>
        <v>10</v>
      </c>
      <c r="Z60">
        <f t="shared" si="10"/>
        <v>14</v>
      </c>
      <c r="AA60">
        <f t="shared" si="10"/>
        <v>14</v>
      </c>
      <c r="AB60">
        <f t="shared" si="11"/>
        <v>9</v>
      </c>
      <c r="AC60">
        <f t="shared" si="12"/>
        <v>2</v>
      </c>
      <c r="AD60">
        <f t="shared" si="13"/>
        <v>3</v>
      </c>
      <c r="AE60">
        <f t="shared" si="14"/>
        <v>5</v>
      </c>
      <c r="AF60">
        <f t="shared" si="14"/>
        <v>13</v>
      </c>
    </row>
    <row r="61" spans="1:33" hidden="1" outlineLevel="1">
      <c r="A61" t="s">
        <v>47</v>
      </c>
      <c r="B61" t="str">
        <f>INDEX(A$2:A$20,MATCH(C61,AD$2:AD$20,0))</f>
        <v>Cotton End (IRE)</v>
      </c>
      <c r="C61">
        <f>LARGE(AD$2:AD$20, D61)</f>
        <v>24.5</v>
      </c>
      <c r="D61">
        <v>1</v>
      </c>
      <c r="E61">
        <f>LARGE(AD$2:AD$20, F61)</f>
        <v>21</v>
      </c>
      <c r="F61">
        <v>2</v>
      </c>
      <c r="G61">
        <f t="shared" si="16"/>
        <v>0.14285714285714285</v>
      </c>
      <c r="H61">
        <f t="shared" si="17"/>
        <v>6</v>
      </c>
      <c r="J61">
        <v>10</v>
      </c>
      <c r="K61" t="str">
        <f t="shared" si="0"/>
        <v>Kalanisi Og (IRE)</v>
      </c>
      <c r="L61" t="str">
        <f t="shared" si="0"/>
        <v>Silk And Sand (IRE)</v>
      </c>
      <c r="M61" t="str">
        <f t="shared" si="0"/>
        <v>Silk And Sand (IRE)</v>
      </c>
      <c r="N61" t="str">
        <f t="shared" si="1"/>
        <v>Caddy Shack (IRE)</v>
      </c>
      <c r="O61" t="str">
        <f t="shared" si="2"/>
        <v>Coosan Bluebell (IRE)</v>
      </c>
      <c r="P61" t="str">
        <f t="shared" si="3"/>
        <v>Kilshanvey Lady (IRE)</v>
      </c>
      <c r="Q61" t="str">
        <f t="shared" si="4"/>
        <v>Kilshanvey Lady (IRE)</v>
      </c>
      <c r="R61" t="str">
        <f t="shared" si="5"/>
        <v>Rhythm Divine (IRE)</v>
      </c>
      <c r="S61" t="str">
        <f t="shared" si="6"/>
        <v>Kalanisi Og (IRE)</v>
      </c>
      <c r="V61">
        <f t="shared" si="7"/>
        <v>99</v>
      </c>
      <c r="W61">
        <f t="shared" si="8"/>
        <v>99</v>
      </c>
      <c r="X61">
        <f>IF(ISNA(W61),"",W61)</f>
        <v>99</v>
      </c>
      <c r="Y61">
        <f t="shared" si="10"/>
        <v>8</v>
      </c>
      <c r="Z61">
        <f t="shared" si="10"/>
        <v>14</v>
      </c>
      <c r="AA61">
        <f t="shared" si="10"/>
        <v>14</v>
      </c>
      <c r="AB61">
        <f t="shared" si="11"/>
        <v>9</v>
      </c>
      <c r="AC61">
        <f t="shared" si="12"/>
        <v>13</v>
      </c>
      <c r="AD61">
        <f t="shared" si="13"/>
        <v>17</v>
      </c>
      <c r="AE61">
        <f t="shared" si="14"/>
        <v>11</v>
      </c>
      <c r="AF61">
        <f t="shared" si="14"/>
        <v>13</v>
      </c>
    </row>
    <row r="62" spans="1:33" hidden="1" outlineLevel="1">
      <c r="A62" t="s">
        <v>116</v>
      </c>
      <c r="B62" t="str">
        <f>IF(OR(D2="5f ", D2="6f ", D2="7f ", D2="1m "), B57, IF(J2="2yo", B59, B53))</f>
        <v>Silk And Sand (IRE)</v>
      </c>
      <c r="J62">
        <v>11</v>
      </c>
      <c r="K62" t="str">
        <f t="shared" si="0"/>
        <v>Kalanisi Og (IRE)</v>
      </c>
      <c r="L62" t="str">
        <f t="shared" si="0"/>
        <v>Silk And Sand (IRE)</v>
      </c>
      <c r="M62" t="str">
        <f t="shared" si="0"/>
        <v>Silk And Sand (IRE)</v>
      </c>
      <c r="N62" t="str">
        <f t="shared" si="1"/>
        <v>Caddy Shack (IRE)</v>
      </c>
      <c r="O62" t="str">
        <f t="shared" si="2"/>
        <v>Cotton End (IRE)</v>
      </c>
      <c r="P62" t="str">
        <f t="shared" si="3"/>
        <v>Walking In Memphis (IRE)</v>
      </c>
      <c r="Q62" t="str">
        <f t="shared" si="4"/>
        <v>Walking In Memphis (IRE)</v>
      </c>
      <c r="R62" t="str">
        <f t="shared" si="5"/>
        <v>Rhythm Divine (IRE)</v>
      </c>
      <c r="S62" t="str">
        <f t="shared" si="6"/>
        <v>Fur Elise (IRE)</v>
      </c>
      <c r="V62">
        <f t="shared" si="7"/>
        <v>90</v>
      </c>
      <c r="W62">
        <f t="shared" si="8"/>
        <v>90</v>
      </c>
      <c r="X62">
        <f t="shared" ref="X62:X80" si="18">IF(ISNA(W62),"",W62)</f>
        <v>90</v>
      </c>
      <c r="Y62">
        <f t="shared" si="10"/>
        <v>8</v>
      </c>
      <c r="Z62">
        <f t="shared" si="10"/>
        <v>14</v>
      </c>
      <c r="AA62">
        <f t="shared" si="10"/>
        <v>14</v>
      </c>
      <c r="AB62">
        <f t="shared" si="11"/>
        <v>9</v>
      </c>
      <c r="AC62">
        <f t="shared" si="12"/>
        <v>12</v>
      </c>
      <c r="AD62">
        <f t="shared" si="13"/>
        <v>6</v>
      </c>
      <c r="AE62">
        <f t="shared" si="14"/>
        <v>14</v>
      </c>
      <c r="AF62">
        <f t="shared" si="14"/>
        <v>13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Silk And Sand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17</v>
      </c>
      <c r="J63">
        <v>12</v>
      </c>
      <c r="K63" t="str">
        <f t="shared" si="0"/>
        <v>Kalanisi Og (IRE)</v>
      </c>
      <c r="L63" t="str">
        <f t="shared" si="0"/>
        <v>Silk And Sand (IRE)</v>
      </c>
      <c r="M63" t="str">
        <f t="shared" si="0"/>
        <v>Silk And Sand (IRE)</v>
      </c>
      <c r="N63" t="str">
        <f t="shared" si="1"/>
        <v>Caddy Shack (IRE)</v>
      </c>
      <c r="O63" t="str">
        <f t="shared" si="2"/>
        <v>Fur Elise (IRE)</v>
      </c>
      <c r="P63" t="str">
        <f t="shared" si="3"/>
        <v>Coosan Bluebell (IRE)</v>
      </c>
      <c r="Q63" t="str">
        <f t="shared" si="4"/>
        <v>Coosan Bluebell (IRE)</v>
      </c>
      <c r="R63" t="str">
        <f t="shared" si="5"/>
        <v>Rhythm Divine (IRE)</v>
      </c>
      <c r="S63" t="str">
        <f t="shared" si="6"/>
        <v>Walking In Memphis (IRE)</v>
      </c>
      <c r="V63">
        <f t="shared" si="7"/>
        <v>84</v>
      </c>
      <c r="W63">
        <f t="shared" si="8"/>
        <v>84</v>
      </c>
      <c r="X63">
        <f t="shared" si="18"/>
        <v>84</v>
      </c>
      <c r="Y63">
        <f t="shared" si="10"/>
        <v>8</v>
      </c>
      <c r="Z63">
        <f t="shared" si="10"/>
        <v>14</v>
      </c>
      <c r="AA63">
        <f t="shared" si="10"/>
        <v>14</v>
      </c>
      <c r="AB63">
        <f t="shared" si="11"/>
        <v>9</v>
      </c>
      <c r="AC63">
        <f t="shared" si="12"/>
        <v>7</v>
      </c>
      <c r="AD63">
        <f t="shared" si="13"/>
        <v>2</v>
      </c>
      <c r="AE63">
        <f t="shared" si="14"/>
        <v>17</v>
      </c>
      <c r="AF63">
        <f t="shared" si="14"/>
        <v>13</v>
      </c>
    </row>
    <row r="64" spans="1:33" hidden="1" outlineLevel="1">
      <c r="A64" t="s">
        <v>48</v>
      </c>
      <c r="B64" t="str">
        <f>INDEX(B53:B63,MODE(MATCH(B53:B63,B53:B63,0)))</f>
        <v>Silk And Sand (IRE)</v>
      </c>
      <c r="C64">
        <f>INDEX(AF$2:AF$20,MATCH(B64,A$2:A$20,0))</f>
        <v>6.5</v>
      </c>
      <c r="D64">
        <v>1</v>
      </c>
      <c r="E64">
        <f>SUMIF(B53:B61, B64, G53:G61)</f>
        <v>0.10238904786521121</v>
      </c>
      <c r="F64">
        <v>0</v>
      </c>
      <c r="G64" t="str">
        <f>K2</f>
        <v>Galway Golf Club Restaurant 4-Y-O Fillies (Pro/Am) Flat Race</v>
      </c>
      <c r="J64">
        <v>13</v>
      </c>
      <c r="K64" t="str">
        <f t="shared" si="0"/>
        <v>Kalanisi Og (IRE)</v>
      </c>
      <c r="L64" t="str">
        <f t="shared" si="0"/>
        <v>Silk And Sand (IRE)</v>
      </c>
      <c r="M64" t="str">
        <f t="shared" si="0"/>
        <v>Silk And Sand (IRE)</v>
      </c>
      <c r="N64" t="str">
        <f t="shared" si="1"/>
        <v>Caddy Shack (IRE)</v>
      </c>
      <c r="O64" t="str">
        <f t="shared" si="2"/>
        <v>Bridget Cottage (IRE)</v>
      </c>
      <c r="P64" t="str">
        <f t="shared" si="3"/>
        <v>Cotton End (IRE)</v>
      </c>
      <c r="Q64" t="str">
        <f t="shared" si="4"/>
        <v>Cotton End (IRE)</v>
      </c>
      <c r="R64" t="str">
        <f t="shared" si="5"/>
        <v>Rhythm Divine (IRE)</v>
      </c>
      <c r="S64" t="str">
        <f t="shared" si="6"/>
        <v>Helly Hansum (IRE)</v>
      </c>
      <c r="V64">
        <f t="shared" si="7"/>
        <v>90</v>
      </c>
      <c r="W64">
        <f t="shared" si="8"/>
        <v>90</v>
      </c>
      <c r="X64">
        <f t="shared" si="18"/>
        <v>90</v>
      </c>
      <c r="Y64">
        <f t="shared" si="10"/>
        <v>8</v>
      </c>
      <c r="Z64">
        <f t="shared" si="10"/>
        <v>14</v>
      </c>
      <c r="AA64">
        <f t="shared" si="10"/>
        <v>14</v>
      </c>
      <c r="AB64">
        <f t="shared" si="11"/>
        <v>9</v>
      </c>
      <c r="AC64">
        <f t="shared" si="12"/>
        <v>11</v>
      </c>
      <c r="AD64">
        <f t="shared" si="13"/>
        <v>11</v>
      </c>
      <c r="AE64">
        <f t="shared" si="14"/>
        <v>10</v>
      </c>
      <c r="AF64">
        <f t="shared" si="14"/>
        <v>13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 </v>
      </c>
      <c r="H65">
        <f>LARGE(G58:G60, 1)</f>
        <v>0.26357080353640505</v>
      </c>
      <c r="J65">
        <v>14</v>
      </c>
      <c r="K65" t="str">
        <f t="shared" si="0"/>
        <v>Kalanisi Og (IRE)</v>
      </c>
      <c r="L65" t="str">
        <f t="shared" si="0"/>
        <v>Silk And Sand (IRE)</v>
      </c>
      <c r="M65" t="str">
        <f t="shared" si="0"/>
        <v>Silk And Sand (IRE)</v>
      </c>
      <c r="N65" t="str">
        <f t="shared" si="1"/>
        <v>Caddy Shack (IRE)</v>
      </c>
      <c r="O65" t="str">
        <f t="shared" si="2"/>
        <v>Bridget Cottage (IRE)</v>
      </c>
      <c r="P65" t="str">
        <f t="shared" si="3"/>
        <v>Josie Abbing (IRE)</v>
      </c>
      <c r="Q65" t="str">
        <f t="shared" si="4"/>
        <v>Josie Abbing (IRE)</v>
      </c>
      <c r="R65" t="str">
        <f t="shared" si="5"/>
        <v>Rhythm Divine (IRE)</v>
      </c>
      <c r="S65" t="str">
        <f t="shared" si="6"/>
        <v>Miss Cedille (FR)</v>
      </c>
      <c r="V65">
        <f t="shared" si="7"/>
        <v>86</v>
      </c>
      <c r="W65">
        <f t="shared" si="8"/>
        <v>86</v>
      </c>
      <c r="X65">
        <f t="shared" si="18"/>
        <v>86</v>
      </c>
      <c r="Y65">
        <f t="shared" si="10"/>
        <v>8</v>
      </c>
      <c r="Z65">
        <f t="shared" si="10"/>
        <v>14</v>
      </c>
      <c r="AA65">
        <f t="shared" si="10"/>
        <v>14</v>
      </c>
      <c r="AB65">
        <f t="shared" si="11"/>
        <v>9</v>
      </c>
      <c r="AC65">
        <f t="shared" si="12"/>
        <v>14</v>
      </c>
      <c r="AD65">
        <f t="shared" si="13"/>
        <v>9</v>
      </c>
      <c r="AE65">
        <f t="shared" si="14"/>
        <v>16</v>
      </c>
      <c r="AF65">
        <f t="shared" si="14"/>
        <v>2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2</v>
      </c>
      <c r="G66">
        <f>F2</f>
        <v>5996</v>
      </c>
      <c r="H66">
        <f ca="1">LARGE(F53:F55, 1)</f>
        <v>0.14285714285714285</v>
      </c>
      <c r="J66">
        <v>15</v>
      </c>
      <c r="K66" t="str">
        <f t="shared" si="0"/>
        <v>Kalanisi Og (IRE)</v>
      </c>
      <c r="L66" t="str">
        <f t="shared" si="0"/>
        <v>Silk And Sand (IRE)</v>
      </c>
      <c r="M66" t="str">
        <f t="shared" si="0"/>
        <v>Silk And Sand (IRE)</v>
      </c>
      <c r="N66" t="str">
        <f t="shared" si="1"/>
        <v>Caddy Shack (IRE)</v>
      </c>
      <c r="O66" t="str">
        <f t="shared" si="2"/>
        <v>Caddy Shack (IRE)</v>
      </c>
      <c r="P66" t="str">
        <f t="shared" si="3"/>
        <v>Rhythm Divine (IRE)</v>
      </c>
      <c r="Q66" t="str">
        <f t="shared" si="4"/>
        <v>Rhythm Divine (IRE)</v>
      </c>
      <c r="R66" t="str">
        <f t="shared" si="5"/>
        <v>Beautiful Betsy (IRE)</v>
      </c>
      <c r="S66" t="str">
        <f t="shared" si="6"/>
        <v>Jilly Mac (IRE)</v>
      </c>
      <c r="V66">
        <f t="shared" si="7"/>
        <v>84</v>
      </c>
      <c r="W66">
        <f t="shared" si="8"/>
        <v>84</v>
      </c>
      <c r="X66">
        <f t="shared" si="18"/>
        <v>84</v>
      </c>
      <c r="Y66">
        <f t="shared" si="10"/>
        <v>8</v>
      </c>
      <c r="Z66">
        <f t="shared" si="10"/>
        <v>14</v>
      </c>
      <c r="AA66">
        <f t="shared" si="10"/>
        <v>14</v>
      </c>
      <c r="AB66">
        <f t="shared" si="11"/>
        <v>9</v>
      </c>
      <c r="AC66">
        <f t="shared" si="12"/>
        <v>10</v>
      </c>
      <c r="AD66">
        <f t="shared" si="13"/>
        <v>11</v>
      </c>
      <c r="AE66">
        <f t="shared" si="14"/>
        <v>5</v>
      </c>
      <c r="AF66">
        <f t="shared" si="14"/>
        <v>13</v>
      </c>
    </row>
    <row r="67" spans="1:32" hidden="1" outlineLevel="1">
      <c r="A67" t="s">
        <v>67</v>
      </c>
      <c r="B67" t="str">
        <f ca="1">H67</f>
        <v>Cotton End (IRE)</v>
      </c>
      <c r="F67">
        <f>IF(H63&lt;11, F66+1, F66)</f>
        <v>2</v>
      </c>
      <c r="G67" t="str">
        <f>G2</f>
        <v>Yielding</v>
      </c>
      <c r="H67" t="str">
        <f ca="1">INDEX(B53:B55,MATCH(H66,F53:F55,0))</f>
        <v>Cotton End (IRE)</v>
      </c>
      <c r="J67">
        <v>16</v>
      </c>
      <c r="K67" t="str">
        <f t="shared" si="0"/>
        <v>Kalanisi Og (IRE)</v>
      </c>
      <c r="L67" t="str">
        <f t="shared" si="0"/>
        <v>Silk And Sand (IRE)</v>
      </c>
      <c r="M67" t="str">
        <f t="shared" si="0"/>
        <v>Silk And Sand (IRE)</v>
      </c>
      <c r="N67" t="str">
        <f t="shared" si="1"/>
        <v>Caddy Shack (IRE)</v>
      </c>
      <c r="O67" t="str">
        <f t="shared" si="2"/>
        <v>Rhythm Divine (IRE)</v>
      </c>
      <c r="P67" t="str">
        <f t="shared" si="3"/>
        <v>Bridget Cottage (IRE)</v>
      </c>
      <c r="Q67" t="str">
        <f t="shared" si="4"/>
        <v>Bridget Cottage (IRE)</v>
      </c>
      <c r="R67" t="str">
        <f t="shared" si="5"/>
        <v>Miss Cedille (FR)</v>
      </c>
      <c r="S67" t="str">
        <f t="shared" si="6"/>
        <v>Beautiful Betsy (IRE)</v>
      </c>
      <c r="V67">
        <f t="shared" si="7"/>
        <v>73</v>
      </c>
      <c r="W67">
        <f t="shared" si="8"/>
        <v>73</v>
      </c>
      <c r="X67">
        <f t="shared" si="18"/>
        <v>73</v>
      </c>
      <c r="Y67">
        <f t="shared" si="10"/>
        <v>8</v>
      </c>
      <c r="Z67">
        <f t="shared" si="10"/>
        <v>14</v>
      </c>
      <c r="AA67">
        <f t="shared" si="10"/>
        <v>14</v>
      </c>
      <c r="AB67">
        <f t="shared" si="11"/>
        <v>9</v>
      </c>
      <c r="AC67">
        <f t="shared" si="12"/>
        <v>9</v>
      </c>
      <c r="AD67">
        <f t="shared" si="13"/>
        <v>13</v>
      </c>
      <c r="AE67">
        <f t="shared" si="14"/>
        <v>3</v>
      </c>
      <c r="AF67">
        <f t="shared" si="14"/>
        <v>3</v>
      </c>
    </row>
    <row r="68" spans="1:32" hidden="1" outlineLevel="1">
      <c r="A68" t="str">
        <f ca="1">INDEX(B62:B67,MODE(MATCH(B62:B67,B62:B67,0)))</f>
        <v>Silk And Sand (IRE)</v>
      </c>
      <c r="B68" t="str">
        <f ca="1">IF(ISNA(A68), B56, A68)</f>
        <v>Silk And Sand (IRE)</v>
      </c>
      <c r="C68">
        <f ca="1">INDEX(AF$2:AF$20,MATCH(B68,A$2:A$20,0))</f>
        <v>6.5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1</v>
      </c>
      <c r="J68">
        <v>17</v>
      </c>
      <c r="K68" t="str">
        <f t="shared" si="0"/>
        <v>Kalanisi Og (IRE)</v>
      </c>
      <c r="L68" t="str">
        <f t="shared" si="0"/>
        <v>Silk And Sand (IRE)</v>
      </c>
      <c r="M68" t="str">
        <f t="shared" si="0"/>
        <v>Silk And Sand (IRE)</v>
      </c>
      <c r="N68" t="str">
        <f t="shared" si="1"/>
        <v>Caddy Shack (IRE)</v>
      </c>
      <c r="O68" t="str">
        <f t="shared" si="2"/>
        <v>Rhythm Divine (IRE)</v>
      </c>
      <c r="P68" t="str">
        <f t="shared" si="3"/>
        <v>Bridget Cottage (IRE)</v>
      </c>
      <c r="Q68" t="str">
        <f t="shared" si="4"/>
        <v>Bridget Cottage (IRE)</v>
      </c>
      <c r="R68" t="str">
        <f t="shared" si="5"/>
        <v>Miss Cedille (FR)</v>
      </c>
      <c r="S68" t="str">
        <f t="shared" si="6"/>
        <v>Josie Abbing (IRE)</v>
      </c>
      <c r="V68">
        <f t="shared" si="7"/>
        <v>73</v>
      </c>
      <c r="W68">
        <f t="shared" si="8"/>
        <v>73</v>
      </c>
      <c r="X68">
        <f t="shared" si="18"/>
        <v>73</v>
      </c>
      <c r="Y68">
        <f t="shared" si="10"/>
        <v>8</v>
      </c>
      <c r="Z68">
        <f t="shared" si="10"/>
        <v>14</v>
      </c>
      <c r="AA68">
        <f t="shared" si="10"/>
        <v>14</v>
      </c>
      <c r="AB68">
        <f t="shared" si="11"/>
        <v>9</v>
      </c>
      <c r="AC68">
        <f t="shared" si="12"/>
        <v>4</v>
      </c>
      <c r="AD68">
        <f t="shared" si="13"/>
        <v>12</v>
      </c>
      <c r="AE68">
        <f t="shared" si="14"/>
        <v>10</v>
      </c>
      <c r="AF68">
        <f t="shared" si="14"/>
        <v>2</v>
      </c>
    </row>
    <row r="69" spans="1:32" hidden="1" outlineLevel="1">
      <c r="A69" t="s">
        <v>51</v>
      </c>
      <c r="B69" t="str">
        <f ca="1">IF(OR(ISNA(B68), B68="no selection"), B64, B68)</f>
        <v>Silk And Sand (IRE)</v>
      </c>
      <c r="C69">
        <f ca="1">INDEX(AF$2:AF$20,MATCH(B69,A$2:A$20,0))</f>
        <v>6.5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8</v>
      </c>
      <c r="Z69">
        <f t="shared" si="10"/>
        <v>14</v>
      </c>
      <c r="AA69">
        <f t="shared" si="10"/>
        <v>14</v>
      </c>
      <c r="AB69">
        <f t="shared" si="11"/>
        <v>9</v>
      </c>
      <c r="AC69">
        <f t="shared" si="12"/>
        <v>2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Silk And Sand (IRE)</v>
      </c>
      <c r="C70">
        <f ca="1">INDEX(AF$2:AF$20,MATCH(B70,A$2:A$20,0))</f>
        <v>6.5</v>
      </c>
      <c r="D70">
        <v>1</v>
      </c>
      <c r="E70">
        <f ca="1">SUMIF(B53:B61, B70, G53:G61)</f>
        <v>0.10238904786521121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8</v>
      </c>
      <c r="Z70">
        <f t="shared" si="10"/>
        <v>14</v>
      </c>
      <c r="AA70">
        <f t="shared" si="10"/>
        <v>14</v>
      </c>
      <c r="AB70">
        <f t="shared" si="11"/>
        <v>9</v>
      </c>
      <c r="AC70">
        <f t="shared" si="12"/>
        <v>2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8</v>
      </c>
      <c r="Z71">
        <f t="shared" si="10"/>
        <v>14</v>
      </c>
      <c r="AA71">
        <f t="shared" si="10"/>
        <v>14</v>
      </c>
      <c r="AB71">
        <f t="shared" si="11"/>
        <v>9</v>
      </c>
      <c r="AC71">
        <f t="shared" si="12"/>
        <v>2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Silk And Sand (IRE)</v>
      </c>
      <c r="C72">
        <f>C53</f>
        <v>212.32169999999999</v>
      </c>
      <c r="D72">
        <f>(1/C72)*(C72-C73)</f>
        <v>4.2384268777049164E-2</v>
      </c>
      <c r="E72">
        <f>H53</f>
        <v>6.5</v>
      </c>
      <c r="F72">
        <f>(E72*10)-10</f>
        <v>55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8</v>
      </c>
      <c r="Z72">
        <f t="shared" si="10"/>
        <v>14</v>
      </c>
      <c r="AA72">
        <f t="shared" si="10"/>
        <v>14</v>
      </c>
      <c r="AB72">
        <f t="shared" si="11"/>
        <v>9</v>
      </c>
      <c r="AC72">
        <f t="shared" si="12"/>
        <v>2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Miss Aloud (IRE)</v>
      </c>
      <c r="C73">
        <f t="shared" si="19"/>
        <v>203.32259999999999</v>
      </c>
      <c r="D73">
        <f>(1/C73)*(C73-C74)</f>
        <v>1.0215293331876951E-3</v>
      </c>
      <c r="E73">
        <f t="shared" ref="E73:E74" si="20">H54</f>
        <v>3.5</v>
      </c>
      <c r="F73">
        <f>(E73*10)-10</f>
        <v>25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8</v>
      </c>
      <c r="Z73">
        <f t="shared" si="10"/>
        <v>14</v>
      </c>
      <c r="AA73">
        <f t="shared" si="10"/>
        <v>14</v>
      </c>
      <c r="AB73">
        <f t="shared" si="11"/>
        <v>9</v>
      </c>
      <c r="AC73">
        <f t="shared" si="12"/>
        <v>2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Cotton End (IRE)</v>
      </c>
      <c r="C74">
        <f t="shared" si="19"/>
        <v>203.11490000000001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8</v>
      </c>
      <c r="Z74">
        <f t="shared" si="10"/>
        <v>14</v>
      </c>
      <c r="AA74">
        <f t="shared" si="10"/>
        <v>14</v>
      </c>
      <c r="AB74">
        <f t="shared" si="11"/>
        <v>9</v>
      </c>
      <c r="AC74">
        <f t="shared" si="12"/>
        <v>2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8</v>
      </c>
      <c r="Z75">
        <f t="shared" si="10"/>
        <v>14</v>
      </c>
      <c r="AA75">
        <f t="shared" si="10"/>
        <v>14</v>
      </c>
      <c r="AB75">
        <f t="shared" si="11"/>
        <v>9</v>
      </c>
      <c r="AC75">
        <f t="shared" si="12"/>
        <v>2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8</v>
      </c>
      <c r="Z76">
        <f t="shared" si="10"/>
        <v>14</v>
      </c>
      <c r="AA76">
        <f t="shared" si="10"/>
        <v>14</v>
      </c>
      <c r="AB76">
        <f t="shared" si="11"/>
        <v>9</v>
      </c>
      <c r="AC76">
        <f t="shared" si="12"/>
        <v>2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2.75</v>
      </c>
      <c r="C77">
        <f>SMALL(AF2:AF50, 1)</f>
        <v>2.75</v>
      </c>
      <c r="D77" t="str">
        <f>IF(G77&lt;=3, "YES", "NO")</f>
        <v>YES</v>
      </c>
      <c r="E77">
        <f>IF(C77=0,SMALL(AF2:AF49,2), C77)</f>
        <v>2.75</v>
      </c>
      <c r="F77">
        <f>IF(E77=0, SMALL(AF2:AF49, 3), E77)</f>
        <v>2.75</v>
      </c>
      <c r="G77">
        <f>IF(F77=0, SMALL(AF2:AF49, 4), F77)</f>
        <v>2.75</v>
      </c>
      <c r="H77" t="str">
        <f>INDEX(A2:A50, MATCH(G77, AF2:AF50, 0))</f>
        <v>Kalanisi Og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8</v>
      </c>
      <c r="Z77">
        <f t="shared" si="10"/>
        <v>14</v>
      </c>
      <c r="AA77">
        <f t="shared" si="10"/>
        <v>14</v>
      </c>
      <c r="AB77">
        <f t="shared" si="11"/>
        <v>9</v>
      </c>
      <c r="AC77">
        <f t="shared" si="12"/>
        <v>2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9.1195000000000004</v>
      </c>
      <c r="C78">
        <f>(B79-B78)+0.01</f>
        <v>203.2122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8</v>
      </c>
      <c r="Z78">
        <f t="shared" si="10"/>
        <v>14</v>
      </c>
      <c r="AA78">
        <f t="shared" si="10"/>
        <v>14</v>
      </c>
      <c r="AB78">
        <f t="shared" si="11"/>
        <v>9</v>
      </c>
      <c r="AC78">
        <f t="shared" si="12"/>
        <v>2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212.32169999999999</v>
      </c>
      <c r="C79">
        <f>C78/B79</f>
        <v>0.95709576552938302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Kalanisi Og (IRE) is 95.71% behind top-rated Silk And Sand (IRE). </v>
      </c>
      <c r="H79" t="str">
        <f>INDEX(A2:A50, MATCH(B79, AE2:AE50, 0))</f>
        <v>Silk And Sand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8</v>
      </c>
      <c r="Z79">
        <f t="shared" si="10"/>
        <v>14</v>
      </c>
      <c r="AA79">
        <f t="shared" si="10"/>
        <v>14</v>
      </c>
      <c r="AB79">
        <f t="shared" si="11"/>
        <v>9</v>
      </c>
      <c r="AC79">
        <f t="shared" si="12"/>
        <v>2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21.7393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8</v>
      </c>
      <c r="Z80">
        <f t="shared" si="10"/>
        <v>14</v>
      </c>
      <c r="AA80">
        <f t="shared" si="10"/>
        <v>14</v>
      </c>
      <c r="AB80">
        <f t="shared" si="11"/>
        <v>9</v>
      </c>
      <c r="AC80">
        <f t="shared" si="12"/>
        <v>2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21.729299999999999</v>
      </c>
      <c r="C81">
        <f>C80/B81</f>
        <v>1.0004602081061056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Josie Abbing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Galway</v>
      </c>
    </row>
    <row r="82" spans="1:19" hidden="1" outlineLevel="1">
      <c r="A82" t="s">
        <v>110</v>
      </c>
      <c r="B82">
        <f>INDEX(M2:M49, MATCH(H77, A2:A49, 0))</f>
        <v>0</v>
      </c>
      <c r="C82">
        <f>(B83-B82)+0.01</f>
        <v>66.131399999999999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66.121399999999994</v>
      </c>
      <c r="C83">
        <f>C82/B83</f>
        <v>1.0001512369671544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Josie Abbing (IRE) is 100.02% ahead of the lay selection Kalanisi Og (IRE). </v>
      </c>
      <c r="H83" t="str">
        <f>INDEX(A2:A50,MATCH(B83,INDEX(M2:M50,0)))</f>
        <v>Josie Abbing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1.5598000000000001</v>
      </c>
      <c r="C84">
        <f>(B85-B84)+0.01</f>
        <v>1.0805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2.6303000000000001</v>
      </c>
      <c r="C85">
        <f>C84/B85</f>
        <v>0.41078964376687072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Walking In Memphis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3.5</v>
      </c>
      <c r="C86">
        <f>(B87-B86)+0.01</f>
        <v>21.01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24.5</v>
      </c>
      <c r="C87">
        <f>C86/B87</f>
        <v>0.85755102040816333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Cotton End (IRE) is 85.76% ahead of Kalanisi Og (IRE). </v>
      </c>
      <c r="H87" t="str">
        <f>INDEX(A2:A50, MATCH(B87, AD2:AD50, 0))</f>
        <v>Cotton End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0.74560000000000004</v>
      </c>
      <c r="C88">
        <f>B89-B88</f>
        <v>1.2349999999999999</v>
      </c>
      <c r="H88" t="str">
        <f>INDEX(X2:X50, MATCH(B88, Y2:Y50, 0))</f>
        <v>Gleeson, Mr W J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1.9805999999999999</v>
      </c>
      <c r="C89">
        <f>C88/B89</f>
        <v>0.62354841967080676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OHare, Mr M J is 62.35% ahead of Gleeson, Mr W J. </v>
      </c>
      <c r="H89" t="str">
        <f>INDEX(X2:X50, MATCH(B89, Y2:Y50, 0))</f>
        <v>OHare, Mr M J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47.998199999999997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47.988199999999999</v>
      </c>
      <c r="C91">
        <f>(C90+0.01)/(B91+0.01)</f>
        <v>1.0002083411461262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Miss Aloud (IRE) outperformed Kalanisi Og (IRE) significantly.</v>
      </c>
      <c r="H91" t="str">
        <f>INDEX(A2:A50, MATCH(B91, N2:N50, 0))</f>
        <v>Miss Aloud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Kalanisi Og (IRE)</v>
      </c>
      <c r="C92" t="str">
        <f>IF(AND(D77="YES",D92&gt;=2,D83="YES",SMALL(M2:M50,1)&gt;0),H77,IF(E92&gt;=5,H77,"No Lay"))</f>
        <v>Kalanisi Og (IRE)</v>
      </c>
      <c r="D92">
        <f>COUNTIF(D79:D87, "YES")</f>
        <v>3</v>
      </c>
      <c r="E92">
        <f>COUNTIF(D79:D91, "YES")</f>
        <v>5</v>
      </c>
      <c r="F92" t="str">
        <f>IF(E92=0, "", IF(E92=1, "*", IF(E92=2, "**", IF(E92=3, "***", IF(E92=4, "****", IF(E92&gt;4, "*****", ""))))))</f>
        <v>*****</v>
      </c>
      <c r="G92" t="str">
        <f ca="1">IF(B92&lt;&gt;"No Lay",CONCATENATE(G79&amp;CHAR(10)&amp;G81&amp;CHAR(10)&amp;G83&amp;CHAR(10)&amp;G85&amp;CHAR(10)&amp;G87&amp;CHAR(10)&amp;G89&amp;CHAR(10)&amp;G91),"""")</f>
        <v>PLUS: Kalanisi Og (IRE) is 95.71% behind top-rated Silk And Sand (IRE). 
NEUTRAL: Speed is not a factor.
PLUS: Form horse Josie Abbing (IRE) is 100.02% ahead of the lay selection Kalanisi Og (IRE). 
NEUTRAL: Stallion ratings are not a factor.
PLUS: The most suited horse, Cotton End (IRE) is 85.76% ahead of Kalanisi Og (IRE). 
PLUS: The top-rated jockey, OHare, Mr M J is 62.35% ahead of Gleeson, Mr W J. 
PLUS: In the second-last race, Miss Aloud (IRE) outperformed Kalanisi Og (IRE) significantly.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C6:D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42578125" defaultRowHeight="15"/>
  <sheetData>
    <row r="6" spans="3:4">
      <c r="C6" t="s">
        <v>52</v>
      </c>
      <c r="D6" t="s">
        <v>53</v>
      </c>
    </row>
    <row r="7" spans="3:4">
      <c r="C7" t="s">
        <v>54</v>
      </c>
      <c r="D7" t="s">
        <v>54</v>
      </c>
    </row>
    <row r="8" spans="3:4">
      <c r="C8" t="s">
        <v>1057</v>
      </c>
      <c r="D8" t="s">
        <v>1057</v>
      </c>
    </row>
    <row r="9" spans="3:4">
      <c r="C9" t="s">
        <v>32</v>
      </c>
      <c r="D9" t="s">
        <v>32</v>
      </c>
    </row>
    <row r="10" spans="3:4">
      <c r="C10" t="s">
        <v>1058</v>
      </c>
      <c r="D10" t="s">
        <v>1058</v>
      </c>
    </row>
    <row r="11" spans="3:4">
      <c r="C11" t="s">
        <v>1059</v>
      </c>
      <c r="D11" t="s">
        <v>1059</v>
      </c>
    </row>
    <row r="12" spans="3:4">
      <c r="C12" t="s">
        <v>1060</v>
      </c>
      <c r="D12" t="s">
        <v>1060</v>
      </c>
    </row>
    <row r="13" spans="3:4">
      <c r="C13" t="s">
        <v>66</v>
      </c>
      <c r="D13" t="s">
        <v>66</v>
      </c>
    </row>
    <row r="14" spans="3:4">
      <c r="D14" t="s">
        <v>1061</v>
      </c>
    </row>
    <row r="15" spans="3:4">
      <c r="D15" t="s">
        <v>1062</v>
      </c>
    </row>
    <row r="16" spans="3:4">
      <c r="D16" t="s">
        <v>1063</v>
      </c>
    </row>
    <row r="17" spans="4:4">
      <c r="D17" t="s">
        <v>1064</v>
      </c>
    </row>
    <row r="18" spans="4:4">
      <c r="D18" t="s">
        <v>1065</v>
      </c>
    </row>
    <row r="19" spans="4:4">
      <c r="D19" t="s">
        <v>1066</v>
      </c>
    </row>
    <row r="20" spans="4:4">
      <c r="D20" t="s">
        <v>1067</v>
      </c>
    </row>
    <row r="21" spans="4:4">
      <c r="D21" t="s">
        <v>1068</v>
      </c>
    </row>
    <row r="22" spans="4:4">
      <c r="D22" t="s">
        <v>1069</v>
      </c>
    </row>
    <row r="23" spans="4:4">
      <c r="D23" t="s">
        <v>1070</v>
      </c>
    </row>
    <row r="24" spans="4:4">
      <c r="D24" t="s">
        <v>1071</v>
      </c>
    </row>
    <row r="25" spans="4:4">
      <c r="D25" t="s">
        <v>1072</v>
      </c>
    </row>
    <row r="26" spans="4:4">
      <c r="D26" t="s">
        <v>1073</v>
      </c>
    </row>
    <row r="27" spans="4:4">
      <c r="D27" t="s">
        <v>1074</v>
      </c>
    </row>
    <row r="28" spans="4:4">
      <c r="D28" t="s">
        <v>1075</v>
      </c>
    </row>
    <row r="29" spans="4:4">
      <c r="D29" t="s">
        <v>1076</v>
      </c>
    </row>
    <row r="30" spans="4:4">
      <c r="D30" t="s">
        <v>1077</v>
      </c>
    </row>
    <row r="31" spans="4:4">
      <c r="D31" t="s">
        <v>1078</v>
      </c>
    </row>
    <row r="32" spans="4:4">
      <c r="D32" t="s">
        <v>1079</v>
      </c>
    </row>
    <row r="33" spans="4:4">
      <c r="D33" t="s">
        <v>1080</v>
      </c>
    </row>
    <row r="34" spans="4:4">
      <c r="D34" t="s">
        <v>1081</v>
      </c>
    </row>
    <row r="35" spans="4:4">
      <c r="D35" t="s">
        <v>1082</v>
      </c>
    </row>
    <row r="36" spans="4:4">
      <c r="D36" t="s">
        <v>1083</v>
      </c>
    </row>
    <row r="37" spans="4:4">
      <c r="D37" t="s">
        <v>1084</v>
      </c>
    </row>
    <row r="38" spans="4:4">
      <c r="D38" t="s">
        <v>1085</v>
      </c>
    </row>
    <row r="39" spans="4:4">
      <c r="D39" t="s">
        <v>1086</v>
      </c>
    </row>
    <row r="40" spans="4:4">
      <c r="D40" t="s">
        <v>1087</v>
      </c>
    </row>
    <row r="41" spans="4:4">
      <c r="D41" t="s">
        <v>1088</v>
      </c>
    </row>
    <row r="42" spans="4:4">
      <c r="D42" t="s">
        <v>1089</v>
      </c>
    </row>
    <row r="43" spans="4:4">
      <c r="D43" t="s">
        <v>1090</v>
      </c>
    </row>
    <row r="44" spans="4:4">
      <c r="D44" t="s">
        <v>1091</v>
      </c>
    </row>
    <row r="45" spans="4:4">
      <c r="D45" t="s">
        <v>1092</v>
      </c>
    </row>
    <row r="46" spans="4:4">
      <c r="D46" t="s">
        <v>1093</v>
      </c>
    </row>
    <row r="47" spans="4:4">
      <c r="D47" t="s">
        <v>1094</v>
      </c>
    </row>
    <row r="48" spans="4:4">
      <c r="D48" t="s">
        <v>1094</v>
      </c>
    </row>
    <row r="49" spans="4:4">
      <c r="D49" t="s">
        <v>1094</v>
      </c>
    </row>
    <row r="50" spans="4:4">
      <c r="D50" t="s">
        <v>1094</v>
      </c>
    </row>
    <row r="51" spans="4:4">
      <c r="D51" t="s">
        <v>1094</v>
      </c>
    </row>
    <row r="52" spans="4:4">
      <c r="D52" t="s">
        <v>1094</v>
      </c>
    </row>
    <row r="53" spans="4:4">
      <c r="D53" t="s">
        <v>1094</v>
      </c>
    </row>
    <row r="54" spans="4:4">
      <c r="D54" t="s">
        <v>1094</v>
      </c>
    </row>
    <row r="55" spans="4:4">
      <c r="D55" t="s">
        <v>1094</v>
      </c>
    </row>
    <row r="56" spans="4:4">
      <c r="D56" t="s">
        <v>1094</v>
      </c>
    </row>
    <row r="57" spans="4:4">
      <c r="D57" t="s">
        <v>1094</v>
      </c>
    </row>
    <row r="58" spans="4:4">
      <c r="D58" t="s">
        <v>1094</v>
      </c>
    </row>
    <row r="59" spans="4:4">
      <c r="D59" t="s">
        <v>1094</v>
      </c>
    </row>
    <row r="60" spans="4:4">
      <c r="D60" t="s">
        <v>1094</v>
      </c>
    </row>
    <row r="61" spans="4:4">
      <c r="D61" t="s">
        <v>1094</v>
      </c>
    </row>
    <row r="62" spans="4:4">
      <c r="D62" t="s">
        <v>1094</v>
      </c>
    </row>
    <row r="63" spans="4:4">
      <c r="D63" t="s">
        <v>1094</v>
      </c>
    </row>
    <row r="64" spans="4:4">
      <c r="D64" t="s">
        <v>1094</v>
      </c>
    </row>
    <row r="65" spans="4:4">
      <c r="D65" t="s">
        <v>1094</v>
      </c>
    </row>
    <row r="66" spans="4:4">
      <c r="D66" t="s">
        <v>1094</v>
      </c>
    </row>
    <row r="67" spans="4:4">
      <c r="D67" t="s">
        <v>1094</v>
      </c>
    </row>
    <row r="68" spans="4:4">
      <c r="D68" t="s">
        <v>1094</v>
      </c>
    </row>
    <row r="69" spans="4:4">
      <c r="D69" t="s">
        <v>1094</v>
      </c>
    </row>
    <row r="70" spans="4:4">
      <c r="D70" t="s">
        <v>1094</v>
      </c>
    </row>
    <row r="71" spans="4:4">
      <c r="D71" t="s">
        <v>1094</v>
      </c>
    </row>
    <row r="72" spans="4:4">
      <c r="D72" t="s">
        <v>1094</v>
      </c>
    </row>
    <row r="73" spans="4:4">
      <c r="D73" t="s">
        <v>1094</v>
      </c>
    </row>
    <row r="74" spans="4:4">
      <c r="D74" t="s">
        <v>1094</v>
      </c>
    </row>
    <row r="75" spans="4:4">
      <c r="D75" t="s">
        <v>1094</v>
      </c>
    </row>
    <row r="76" spans="4:4">
      <c r="D76" t="s">
        <v>1094</v>
      </c>
    </row>
    <row r="77" spans="4:4">
      <c r="D77" t="s">
        <v>1094</v>
      </c>
    </row>
    <row r="78" spans="4:4">
      <c r="D78" t="s">
        <v>1094</v>
      </c>
    </row>
    <row r="79" spans="4:4">
      <c r="D79" t="s">
        <v>1094</v>
      </c>
    </row>
    <row r="80" spans="4:4">
      <c r="D80" t="s">
        <v>1094</v>
      </c>
    </row>
    <row r="81" spans="4:4">
      <c r="D81" t="s">
        <v>1094</v>
      </c>
    </row>
    <row r="82" spans="4:4">
      <c r="D82" t="s">
        <v>1094</v>
      </c>
    </row>
    <row r="83" spans="4:4">
      <c r="D83" t="s">
        <v>1094</v>
      </c>
    </row>
    <row r="84" spans="4:4">
      <c r="D84" t="s">
        <v>1094</v>
      </c>
    </row>
    <row r="85" spans="4:4">
      <c r="D85" t="s">
        <v>1094</v>
      </c>
    </row>
    <row r="86" spans="4:4">
      <c r="D86" t="s">
        <v>1094</v>
      </c>
    </row>
    <row r="87" spans="4:4">
      <c r="D87" t="s">
        <v>1094</v>
      </c>
    </row>
    <row r="88" spans="4:4">
      <c r="D88" t="s">
        <v>1094</v>
      </c>
    </row>
    <row r="89" spans="4:4">
      <c r="D89" t="s">
        <v>1094</v>
      </c>
    </row>
    <row r="90" spans="4:4">
      <c r="D90" t="s">
        <v>1094</v>
      </c>
    </row>
    <row r="91" spans="4:4">
      <c r="D91" t="s">
        <v>1094</v>
      </c>
    </row>
    <row r="92" spans="4:4">
      <c r="D92" t="s">
        <v>1094</v>
      </c>
    </row>
    <row r="93" spans="4:4">
      <c r="D93" t="s">
        <v>1094</v>
      </c>
    </row>
    <row r="94" spans="4:4">
      <c r="D94" t="s">
        <v>1094</v>
      </c>
    </row>
    <row r="95" spans="4:4">
      <c r="D95" t="s">
        <v>1094</v>
      </c>
    </row>
    <row r="96" spans="4:4">
      <c r="D96" t="s">
        <v>1094</v>
      </c>
    </row>
    <row r="97" spans="4:4">
      <c r="D97" t="s">
        <v>1094</v>
      </c>
    </row>
    <row r="98" spans="4:4">
      <c r="D98" t="s">
        <v>1094</v>
      </c>
    </row>
    <row r="99" spans="4:4">
      <c r="D99" t="s">
        <v>1094</v>
      </c>
    </row>
    <row r="100" spans="4:4">
      <c r="D100" t="s">
        <v>1094</v>
      </c>
    </row>
    <row r="101" spans="4:4">
      <c r="D101" t="s">
        <v>1094</v>
      </c>
    </row>
    <row r="102" spans="4:4">
      <c r="D102" t="s">
        <v>1094</v>
      </c>
    </row>
    <row r="103" spans="4:4">
      <c r="D103" t="s">
        <v>1094</v>
      </c>
    </row>
  </sheetData>
  <autoFilter ref="C6:D10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2.85546875" bestFit="1" customWidth="1"/>
    <col min="2" max="2" width="5.7109375" bestFit="1" customWidth="1"/>
    <col min="3" max="3" width="6.28515625" bestFit="1" customWidth="1"/>
    <col min="4" max="4" width="9.28515625" bestFit="1" customWidth="1"/>
    <col min="5" max="5" width="5.5703125" bestFit="1" customWidth="1"/>
    <col min="6" max="6" width="6.42578125" bestFit="1" customWidth="1"/>
    <col min="7" max="7" width="6.7109375" bestFit="1" customWidth="1"/>
    <col min="8" max="8" width="5.85546875" bestFit="1" customWidth="1"/>
    <col min="9" max="9" width="10.140625" bestFit="1" customWidth="1"/>
    <col min="10" max="10" width="16.28515625" bestFit="1" customWidth="1"/>
    <col min="11" max="11" width="5.5703125" bestFit="1" customWidth="1"/>
    <col min="12" max="12" width="4.7109375" bestFit="1" customWidth="1"/>
    <col min="13" max="13" width="9.5703125" bestFit="1" customWidth="1"/>
    <col min="14" max="14" width="8.7109375" bestFit="1" customWidth="1"/>
    <col min="15" max="21" width="8.28515625" bestFit="1" customWidth="1"/>
    <col min="22" max="22" width="9.42578125" bestFit="1" customWidth="1"/>
    <col min="23" max="23" width="7" bestFit="1" customWidth="1"/>
    <col min="24" max="24" width="7.42578125" bestFit="1" customWidth="1"/>
    <col min="25" max="25" width="14.42578125" bestFit="1" customWidth="1"/>
    <col min="26" max="26" width="8" bestFit="1" customWidth="1"/>
    <col min="27" max="27" width="15" bestFit="1" customWidth="1"/>
    <col min="28" max="28" width="8.42578125" bestFit="1" customWidth="1"/>
    <col min="29" max="29" width="15.42578125" bestFit="1" customWidth="1"/>
    <col min="30" max="30" width="7" bestFit="1" customWidth="1"/>
    <col min="31" max="32" width="6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</sheetData>
  <autoFilter ref="A1:AG1"/>
  <conditionalFormatting sqref="L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453"/>
  <sheetViews>
    <sheetView workbookViewId="0">
      <pane xSplit="2" ySplit="1" topLeftCell="AB278" activePane="bottomRight" state="frozen"/>
      <selection pane="topRight" activeCell="C1" sqref="C1"/>
      <selection pane="bottomLeft" activeCell="A2" sqref="A2"/>
      <selection pane="bottomRight" sqref="A1:AN300"/>
    </sheetView>
  </sheetViews>
  <sheetFormatPr defaultColWidth="8.85546875" defaultRowHeight="15"/>
  <cols>
    <col min="1" max="1" width="24.5703125" bestFit="1" customWidth="1"/>
    <col min="2" max="2" width="10.7109375" hidden="1" customWidth="1"/>
    <col min="3" max="3" width="8.140625" bestFit="1" customWidth="1"/>
    <col min="4" max="4" width="10.5703125" bestFit="1" customWidth="1"/>
    <col min="5" max="5" width="8.42578125" bestFit="1" customWidth="1"/>
    <col min="6" max="6" width="7.7109375" bestFit="1" customWidth="1"/>
    <col min="7" max="7" width="14.140625" bestFit="1" customWidth="1"/>
    <col min="8" max="8" width="12.7109375" bestFit="1" customWidth="1"/>
    <col min="9" max="9" width="13.42578125" bestFit="1" customWidth="1"/>
    <col min="10" max="10" width="13.42578125" style="3" bestFit="1" customWidth="1"/>
    <col min="11" max="11" width="15" bestFit="1" customWidth="1"/>
    <col min="12" max="12" width="73.140625" bestFit="1" customWidth="1"/>
    <col min="13" max="13" width="7" hidden="1" customWidth="1"/>
    <col min="14" max="14" width="10.140625" bestFit="1" customWidth="1"/>
    <col min="15" max="16" width="9" bestFit="1" customWidth="1"/>
    <col min="17" max="20" width="8" bestFit="1" customWidth="1"/>
    <col min="21" max="24" width="7" bestFit="1" customWidth="1"/>
    <col min="25" max="25" width="9" hidden="1" customWidth="1"/>
    <col min="26" max="26" width="8" bestFit="1" customWidth="1"/>
    <col min="27" max="27" width="22" bestFit="1" customWidth="1"/>
    <col min="28" max="28" width="11.85546875" bestFit="1" customWidth="1"/>
    <col min="29" max="29" width="24.28515625" bestFit="1" customWidth="1"/>
    <col min="30" max="30" width="12.140625" bestFit="1" customWidth="1"/>
    <col min="31" max="31" width="23.42578125" bestFit="1" customWidth="1"/>
    <col min="32" max="32" width="12.7109375" bestFit="1" customWidth="1"/>
    <col min="33" max="33" width="8" bestFit="1" customWidth="1"/>
    <col min="34" max="34" width="9" bestFit="1" customWidth="1"/>
    <col min="35" max="35" width="15.28515625" bestFit="1" customWidth="1"/>
    <col min="36" max="36" width="4.85546875" hidden="1" customWidth="1"/>
    <col min="37" max="37" width="6.7109375" bestFit="1" customWidth="1"/>
  </cols>
  <sheetData>
    <row r="1" spans="1:42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  <c r="AL1" t="s">
        <v>68</v>
      </c>
      <c r="AM1" t="s">
        <v>227</v>
      </c>
      <c r="AN1" t="s">
        <v>228</v>
      </c>
    </row>
    <row r="2" spans="1:42">
      <c r="A2" t="s">
        <v>235</v>
      </c>
      <c r="B2" s="4">
        <v>43401</v>
      </c>
      <c r="C2" s="1">
        <v>0.51388888888888895</v>
      </c>
      <c r="D2" t="s">
        <v>212</v>
      </c>
      <c r="E2" t="s">
        <v>229</v>
      </c>
      <c r="G2">
        <v>5996</v>
      </c>
      <c r="H2" t="s">
        <v>230</v>
      </c>
      <c r="I2" t="s">
        <v>231</v>
      </c>
      <c r="J2" t="s">
        <v>232</v>
      </c>
      <c r="K2" t="s">
        <v>233</v>
      </c>
      <c r="L2" t="s">
        <v>234</v>
      </c>
      <c r="M2">
        <v>2</v>
      </c>
      <c r="N2">
        <v>4</v>
      </c>
      <c r="O2">
        <v>83.622500000000002</v>
      </c>
      <c r="P2">
        <v>49.4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58.221699999999998</v>
      </c>
      <c r="Z2">
        <v>0</v>
      </c>
      <c r="AA2" t="s">
        <v>236</v>
      </c>
      <c r="AB2">
        <v>4.1939000000000002</v>
      </c>
      <c r="AC2" t="s">
        <v>237</v>
      </c>
      <c r="AD2">
        <v>3.5464000000000002</v>
      </c>
      <c r="AE2" t="s">
        <v>238</v>
      </c>
      <c r="AF2">
        <v>2.2109000000000001</v>
      </c>
      <c r="AG2">
        <v>33.5</v>
      </c>
      <c r="AH2" s="23">
        <v>234.69540000000001</v>
      </c>
      <c r="AI2">
        <v>0.56999999999999995</v>
      </c>
      <c r="AK2">
        <v>0</v>
      </c>
      <c r="AL2">
        <v>12</v>
      </c>
      <c r="AM2">
        <v>23</v>
      </c>
      <c r="AN2" t="s">
        <v>239</v>
      </c>
      <c r="AP2" t="str">
        <f t="shared" ref="AP2:AP65" si="0">IF(AND(D2&lt;&gt;D1,C2&lt;&gt;C1),"Bold","")</f>
        <v>Bold</v>
      </c>
    </row>
    <row r="3" spans="1:42">
      <c r="A3" t="s">
        <v>240</v>
      </c>
      <c r="B3" s="4">
        <v>43401</v>
      </c>
      <c r="C3" s="1">
        <v>0.51388888888888895</v>
      </c>
      <c r="D3" t="s">
        <v>212</v>
      </c>
      <c r="E3" t="s">
        <v>229</v>
      </c>
      <c r="G3">
        <v>5996</v>
      </c>
      <c r="H3" t="s">
        <v>230</v>
      </c>
      <c r="I3" t="s">
        <v>231</v>
      </c>
      <c r="J3" t="s">
        <v>232</v>
      </c>
      <c r="K3" t="s">
        <v>233</v>
      </c>
      <c r="L3" t="s">
        <v>234</v>
      </c>
      <c r="M3">
        <v>1</v>
      </c>
      <c r="N3">
        <v>4</v>
      </c>
      <c r="O3">
        <v>68.260000000000005</v>
      </c>
      <c r="P3">
        <v>47.4178</v>
      </c>
      <c r="Q3">
        <v>26.103999999999999</v>
      </c>
      <c r="R3">
        <v>9.7274999999999991</v>
      </c>
      <c r="S3">
        <v>4.7788000000000004</v>
      </c>
      <c r="T3">
        <v>3.8163999999999998</v>
      </c>
      <c r="U3">
        <v>1.9718</v>
      </c>
      <c r="V3">
        <v>1.5833999999999999</v>
      </c>
      <c r="W3">
        <v>0</v>
      </c>
      <c r="X3">
        <v>0</v>
      </c>
      <c r="Y3">
        <v>2.8727</v>
      </c>
      <c r="Z3">
        <v>0</v>
      </c>
      <c r="AA3" t="s">
        <v>241</v>
      </c>
      <c r="AB3">
        <v>0.4672</v>
      </c>
      <c r="AC3" t="s">
        <v>242</v>
      </c>
      <c r="AD3">
        <v>0.747</v>
      </c>
      <c r="AE3" t="s">
        <v>243</v>
      </c>
      <c r="AF3">
        <v>2.5482</v>
      </c>
      <c r="AG3">
        <v>14.5</v>
      </c>
      <c r="AH3">
        <v>184.79490000000001</v>
      </c>
      <c r="AI3">
        <v>4.5</v>
      </c>
      <c r="AK3">
        <v>0</v>
      </c>
      <c r="AL3">
        <v>12</v>
      </c>
      <c r="AM3">
        <v>414</v>
      </c>
      <c r="AN3" t="s">
        <v>239</v>
      </c>
      <c r="AP3" t="str">
        <f t="shared" si="0"/>
        <v/>
      </c>
    </row>
    <row r="4" spans="1:42">
      <c r="A4" t="s">
        <v>244</v>
      </c>
      <c r="B4" s="4">
        <v>43401</v>
      </c>
      <c r="C4" s="1">
        <v>0.51388888888888895</v>
      </c>
      <c r="D4" t="s">
        <v>212</v>
      </c>
      <c r="E4" t="s">
        <v>229</v>
      </c>
      <c r="G4">
        <v>5996</v>
      </c>
      <c r="H4" t="s">
        <v>230</v>
      </c>
      <c r="I4" t="s">
        <v>231</v>
      </c>
      <c r="J4" t="s">
        <v>232</v>
      </c>
      <c r="K4" t="s">
        <v>233</v>
      </c>
      <c r="L4" t="s">
        <v>234</v>
      </c>
      <c r="M4">
        <v>10</v>
      </c>
      <c r="N4">
        <v>4</v>
      </c>
      <c r="O4">
        <v>67.825800000000001</v>
      </c>
      <c r="P4">
        <v>35.742800000000003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45.058</v>
      </c>
      <c r="Z4">
        <v>0</v>
      </c>
      <c r="AA4" t="s">
        <v>245</v>
      </c>
      <c r="AB4">
        <v>1.1133999999999999</v>
      </c>
      <c r="AC4" t="s">
        <v>246</v>
      </c>
      <c r="AD4">
        <v>2.3435999999999999</v>
      </c>
      <c r="AE4" t="s">
        <v>247</v>
      </c>
      <c r="AF4">
        <v>1.9641999999999999</v>
      </c>
      <c r="AG4">
        <v>4</v>
      </c>
      <c r="AH4">
        <v>158.0478</v>
      </c>
      <c r="AI4">
        <v>14</v>
      </c>
      <c r="AK4">
        <v>0</v>
      </c>
      <c r="AL4">
        <v>12</v>
      </c>
      <c r="AM4">
        <v>27</v>
      </c>
      <c r="AN4" t="s">
        <v>239</v>
      </c>
      <c r="AP4" t="str">
        <f t="shared" si="0"/>
        <v/>
      </c>
    </row>
    <row r="5" spans="1:42">
      <c r="A5" t="s">
        <v>248</v>
      </c>
      <c r="B5" s="4">
        <v>43401</v>
      </c>
      <c r="C5" s="1">
        <v>0.51388888888888895</v>
      </c>
      <c r="D5" t="s">
        <v>212</v>
      </c>
      <c r="E5" t="s">
        <v>229</v>
      </c>
      <c r="G5">
        <v>5996</v>
      </c>
      <c r="H5" t="s">
        <v>230</v>
      </c>
      <c r="I5" t="s">
        <v>231</v>
      </c>
      <c r="J5" t="s">
        <v>232</v>
      </c>
      <c r="K5" t="s">
        <v>233</v>
      </c>
      <c r="L5" t="s">
        <v>234</v>
      </c>
      <c r="M5">
        <v>4</v>
      </c>
      <c r="N5">
        <v>4</v>
      </c>
      <c r="O5">
        <v>56.392400000000002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85.772800000000004</v>
      </c>
      <c r="Z5">
        <v>0</v>
      </c>
      <c r="AA5" t="s">
        <v>249</v>
      </c>
      <c r="AB5">
        <v>1.8075000000000001</v>
      </c>
      <c r="AC5" t="s">
        <v>250</v>
      </c>
      <c r="AD5">
        <v>0.51490000000000002</v>
      </c>
      <c r="AE5" t="s">
        <v>251</v>
      </c>
      <c r="AF5">
        <v>1.0085</v>
      </c>
      <c r="AG5">
        <v>5</v>
      </c>
      <c r="AH5">
        <v>150.49610000000001</v>
      </c>
      <c r="AI5">
        <v>10</v>
      </c>
      <c r="AK5">
        <v>0</v>
      </c>
      <c r="AL5">
        <v>12</v>
      </c>
      <c r="AM5">
        <v>24</v>
      </c>
      <c r="AN5" t="s">
        <v>239</v>
      </c>
      <c r="AP5" t="str">
        <f t="shared" si="0"/>
        <v/>
      </c>
    </row>
    <row r="6" spans="1:42">
      <c r="A6" t="s">
        <v>252</v>
      </c>
      <c r="B6" s="4">
        <v>43401</v>
      </c>
      <c r="C6" s="1">
        <v>0.51388888888888895</v>
      </c>
      <c r="D6" t="s">
        <v>212</v>
      </c>
      <c r="E6" t="s">
        <v>229</v>
      </c>
      <c r="G6">
        <v>5996</v>
      </c>
      <c r="H6" t="s">
        <v>230</v>
      </c>
      <c r="I6" t="s">
        <v>231</v>
      </c>
      <c r="J6" t="s">
        <v>232</v>
      </c>
      <c r="K6" t="s">
        <v>233</v>
      </c>
      <c r="L6" t="s">
        <v>234</v>
      </c>
      <c r="M6">
        <v>8</v>
      </c>
      <c r="N6">
        <v>4</v>
      </c>
      <c r="O6">
        <v>55.066499999999998</v>
      </c>
      <c r="P6">
        <v>43.767800000000001</v>
      </c>
      <c r="Q6">
        <v>16.155200000000001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22.074100000000001</v>
      </c>
      <c r="Z6">
        <v>3.125</v>
      </c>
      <c r="AA6" t="s">
        <v>253</v>
      </c>
      <c r="AB6">
        <v>0.1216</v>
      </c>
      <c r="AC6" t="s">
        <v>254</v>
      </c>
      <c r="AD6">
        <v>0.25019999999999998</v>
      </c>
      <c r="AE6" t="s">
        <v>255</v>
      </c>
      <c r="AF6">
        <v>1.6859</v>
      </c>
      <c r="AG6">
        <v>4</v>
      </c>
      <c r="AH6">
        <v>146.24619999999999</v>
      </c>
      <c r="AI6">
        <v>50</v>
      </c>
      <c r="AK6">
        <v>0</v>
      </c>
      <c r="AL6">
        <v>12</v>
      </c>
      <c r="AM6">
        <v>24</v>
      </c>
      <c r="AN6" t="s">
        <v>239</v>
      </c>
      <c r="AP6" t="str">
        <f t="shared" si="0"/>
        <v/>
      </c>
    </row>
    <row r="7" spans="1:42">
      <c r="A7" t="s">
        <v>256</v>
      </c>
      <c r="B7" s="4">
        <v>43401</v>
      </c>
      <c r="C7" s="1">
        <v>0.51388888888888895</v>
      </c>
      <c r="D7" t="s">
        <v>212</v>
      </c>
      <c r="E7" t="s">
        <v>229</v>
      </c>
      <c r="G7">
        <v>5996</v>
      </c>
      <c r="H7" t="s">
        <v>230</v>
      </c>
      <c r="I7" t="s">
        <v>231</v>
      </c>
      <c r="J7" t="s">
        <v>232</v>
      </c>
      <c r="K7" t="s">
        <v>233</v>
      </c>
      <c r="L7" t="s">
        <v>234</v>
      </c>
      <c r="M7">
        <v>12</v>
      </c>
      <c r="N7">
        <v>4</v>
      </c>
      <c r="O7">
        <v>44.616700000000002</v>
      </c>
      <c r="P7">
        <v>44.811999999999998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40.302999999999997</v>
      </c>
      <c r="Z7">
        <v>0</v>
      </c>
      <c r="AA7" t="s">
        <v>257</v>
      </c>
      <c r="AB7">
        <v>0.26479999999999998</v>
      </c>
      <c r="AC7" t="s">
        <v>258</v>
      </c>
      <c r="AD7">
        <v>1.837</v>
      </c>
      <c r="AE7" t="s">
        <v>259</v>
      </c>
      <c r="AF7">
        <v>1.6285000000000001</v>
      </c>
      <c r="AG7">
        <v>5.0999999999999996</v>
      </c>
      <c r="AH7">
        <v>138.56200000000001</v>
      </c>
      <c r="AI7">
        <v>33</v>
      </c>
      <c r="AK7">
        <v>0</v>
      </c>
      <c r="AL7">
        <v>12</v>
      </c>
      <c r="AM7">
        <v>27</v>
      </c>
      <c r="AN7" t="s">
        <v>239</v>
      </c>
      <c r="AP7" t="str">
        <f t="shared" si="0"/>
        <v/>
      </c>
    </row>
    <row r="8" spans="1:42">
      <c r="A8" t="s">
        <v>260</v>
      </c>
      <c r="B8" s="4">
        <v>43401</v>
      </c>
      <c r="C8" s="1">
        <v>0.51388888888888895</v>
      </c>
      <c r="D8" t="s">
        <v>212</v>
      </c>
      <c r="E8" t="s">
        <v>229</v>
      </c>
      <c r="G8">
        <v>5996</v>
      </c>
      <c r="H8" t="s">
        <v>230</v>
      </c>
      <c r="I8" t="s">
        <v>231</v>
      </c>
      <c r="J8" t="s">
        <v>232</v>
      </c>
      <c r="K8" t="s">
        <v>233</v>
      </c>
      <c r="L8" t="s">
        <v>234</v>
      </c>
      <c r="M8">
        <v>3</v>
      </c>
      <c r="N8">
        <v>4</v>
      </c>
      <c r="O8">
        <v>56.527900000000002</v>
      </c>
      <c r="P8">
        <v>32.051600000000001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38.685299999999998</v>
      </c>
      <c r="Z8">
        <v>0</v>
      </c>
      <c r="AA8" t="s">
        <v>261</v>
      </c>
      <c r="AB8">
        <v>0.70909999999999995</v>
      </c>
      <c r="AC8" t="s">
        <v>262</v>
      </c>
      <c r="AD8">
        <v>2.2663000000000002</v>
      </c>
      <c r="AE8" t="s">
        <v>263</v>
      </c>
      <c r="AF8">
        <v>2.4077000000000002</v>
      </c>
      <c r="AG8">
        <v>1.5</v>
      </c>
      <c r="AH8">
        <v>134.14789999999999</v>
      </c>
      <c r="AI8">
        <v>12</v>
      </c>
      <c r="AK8">
        <v>0</v>
      </c>
      <c r="AL8">
        <v>12</v>
      </c>
      <c r="AM8">
        <v>16</v>
      </c>
      <c r="AN8" t="s">
        <v>239</v>
      </c>
      <c r="AP8" t="str">
        <f t="shared" si="0"/>
        <v/>
      </c>
    </row>
    <row r="9" spans="1:42">
      <c r="A9" t="s">
        <v>264</v>
      </c>
      <c r="B9" s="4">
        <v>43401</v>
      </c>
      <c r="C9" s="1">
        <v>0.51388888888888895</v>
      </c>
      <c r="D9" t="s">
        <v>212</v>
      </c>
      <c r="E9" t="s">
        <v>229</v>
      </c>
      <c r="G9">
        <v>5996</v>
      </c>
      <c r="H9" t="s">
        <v>230</v>
      </c>
      <c r="I9" t="s">
        <v>231</v>
      </c>
      <c r="J9" t="s">
        <v>232</v>
      </c>
      <c r="K9" t="s">
        <v>233</v>
      </c>
      <c r="L9" t="s">
        <v>234</v>
      </c>
      <c r="M9">
        <v>9</v>
      </c>
      <c r="N9">
        <v>4</v>
      </c>
      <c r="O9">
        <v>45.900300000000001</v>
      </c>
      <c r="P9">
        <v>37.941499999999998</v>
      </c>
      <c r="Q9">
        <v>19.616299999999999</v>
      </c>
      <c r="R9">
        <v>6.5864000000000003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14.2502</v>
      </c>
      <c r="Z9">
        <v>0</v>
      </c>
      <c r="AA9" t="s">
        <v>265</v>
      </c>
      <c r="AB9">
        <v>0.32750000000000001</v>
      </c>
      <c r="AC9" t="s">
        <v>266</v>
      </c>
      <c r="AD9">
        <v>0</v>
      </c>
      <c r="AE9" t="s">
        <v>267</v>
      </c>
      <c r="AF9">
        <v>1.7614000000000001</v>
      </c>
      <c r="AG9">
        <v>1.5</v>
      </c>
      <c r="AH9">
        <v>127.8836</v>
      </c>
      <c r="AI9">
        <v>20</v>
      </c>
      <c r="AK9">
        <v>0</v>
      </c>
      <c r="AL9">
        <v>12</v>
      </c>
      <c r="AM9">
        <v>10</v>
      </c>
      <c r="AN9" t="s">
        <v>239</v>
      </c>
      <c r="AP9" t="str">
        <f t="shared" si="0"/>
        <v/>
      </c>
    </row>
    <row r="10" spans="1:42">
      <c r="A10" t="s">
        <v>268</v>
      </c>
      <c r="B10" s="4">
        <v>43401</v>
      </c>
      <c r="C10" s="1">
        <v>0.51388888888888895</v>
      </c>
      <c r="D10" t="s">
        <v>212</v>
      </c>
      <c r="E10" t="s">
        <v>229</v>
      </c>
      <c r="G10">
        <v>5996</v>
      </c>
      <c r="H10" t="s">
        <v>230</v>
      </c>
      <c r="I10" t="s">
        <v>231</v>
      </c>
      <c r="J10" t="s">
        <v>232</v>
      </c>
      <c r="K10" t="s">
        <v>233</v>
      </c>
      <c r="L10" t="s">
        <v>234</v>
      </c>
      <c r="M10">
        <v>7</v>
      </c>
      <c r="N10">
        <v>4</v>
      </c>
      <c r="O10">
        <v>29.305399999999999</v>
      </c>
      <c r="P10">
        <v>25.3002</v>
      </c>
      <c r="Q10">
        <v>24.773399999999999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18.061</v>
      </c>
      <c r="Z10">
        <v>5.7142999999999997</v>
      </c>
      <c r="AA10" t="s">
        <v>269</v>
      </c>
      <c r="AB10">
        <v>0.35289999999999999</v>
      </c>
      <c r="AC10" t="s">
        <v>270</v>
      </c>
      <c r="AD10">
        <v>0.1249</v>
      </c>
      <c r="AE10" t="s">
        <v>271</v>
      </c>
      <c r="AF10">
        <v>1.2403</v>
      </c>
      <c r="AG10">
        <v>5</v>
      </c>
      <c r="AH10">
        <v>109.8724</v>
      </c>
      <c r="AI10">
        <v>66</v>
      </c>
      <c r="AK10">
        <v>0</v>
      </c>
      <c r="AL10">
        <v>12</v>
      </c>
      <c r="AM10">
        <v>163</v>
      </c>
      <c r="AN10" t="s">
        <v>239</v>
      </c>
      <c r="AP10" t="str">
        <f t="shared" si="0"/>
        <v/>
      </c>
    </row>
    <row r="11" spans="1:42">
      <c r="A11" t="s">
        <v>272</v>
      </c>
      <c r="B11" s="4">
        <v>43401</v>
      </c>
      <c r="C11" s="1">
        <v>0.51388888888888895</v>
      </c>
      <c r="D11" t="s">
        <v>212</v>
      </c>
      <c r="E11" t="s">
        <v>229</v>
      </c>
      <c r="G11">
        <v>5996</v>
      </c>
      <c r="H11" t="s">
        <v>230</v>
      </c>
      <c r="I11" t="s">
        <v>231</v>
      </c>
      <c r="J11" t="s">
        <v>232</v>
      </c>
      <c r="K11" t="s">
        <v>233</v>
      </c>
      <c r="L11" t="s">
        <v>234</v>
      </c>
      <c r="M11">
        <v>11</v>
      </c>
      <c r="N11">
        <v>4</v>
      </c>
      <c r="O11">
        <v>38.142099999999999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58.014099999999999</v>
      </c>
      <c r="Z11">
        <v>0</v>
      </c>
      <c r="AA11" t="s">
        <v>273</v>
      </c>
      <c r="AB11">
        <v>0.43780000000000002</v>
      </c>
      <c r="AC11" t="s">
        <v>274</v>
      </c>
      <c r="AD11">
        <v>0.17680000000000001</v>
      </c>
      <c r="AE11" t="s">
        <v>275</v>
      </c>
      <c r="AF11">
        <v>1.3939999999999999</v>
      </c>
      <c r="AG11">
        <v>3.6</v>
      </c>
      <c r="AH11">
        <v>101.7647</v>
      </c>
      <c r="AI11">
        <v>100</v>
      </c>
      <c r="AK11">
        <v>0</v>
      </c>
      <c r="AL11">
        <v>12</v>
      </c>
      <c r="AM11">
        <v>58</v>
      </c>
      <c r="AN11" t="s">
        <v>239</v>
      </c>
      <c r="AP11" t="str">
        <f t="shared" si="0"/>
        <v/>
      </c>
    </row>
    <row r="12" spans="1:42">
      <c r="A12" t="s">
        <v>276</v>
      </c>
      <c r="B12" s="4">
        <v>43401</v>
      </c>
      <c r="C12" s="1">
        <v>0.51388888888888895</v>
      </c>
      <c r="D12" t="s">
        <v>212</v>
      </c>
      <c r="E12" t="s">
        <v>229</v>
      </c>
      <c r="G12">
        <v>5996</v>
      </c>
      <c r="H12" t="s">
        <v>230</v>
      </c>
      <c r="I12" t="s">
        <v>231</v>
      </c>
      <c r="J12" t="s">
        <v>232</v>
      </c>
      <c r="K12" t="s">
        <v>233</v>
      </c>
      <c r="L12" t="s">
        <v>234</v>
      </c>
      <c r="M12">
        <v>6</v>
      </c>
      <c r="N12">
        <v>4</v>
      </c>
      <c r="O12">
        <v>32.351300000000002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49.206299999999999</v>
      </c>
      <c r="Z12">
        <v>0</v>
      </c>
      <c r="AA12" t="s">
        <v>277</v>
      </c>
      <c r="AB12">
        <v>1.0842000000000001</v>
      </c>
      <c r="AC12" t="s">
        <v>278</v>
      </c>
      <c r="AD12">
        <v>2.3885000000000001</v>
      </c>
      <c r="AE12" t="s">
        <v>279</v>
      </c>
      <c r="AF12">
        <v>1.6568000000000001</v>
      </c>
      <c r="AG12">
        <v>1.5</v>
      </c>
      <c r="AH12">
        <v>88.187100000000001</v>
      </c>
      <c r="AI12">
        <v>12</v>
      </c>
      <c r="AK12">
        <v>0</v>
      </c>
      <c r="AL12">
        <v>12</v>
      </c>
      <c r="AM12">
        <v>156</v>
      </c>
      <c r="AN12" t="s">
        <v>239</v>
      </c>
      <c r="AP12" t="str">
        <f t="shared" si="0"/>
        <v/>
      </c>
    </row>
    <row r="13" spans="1:42">
      <c r="A13" t="s">
        <v>280</v>
      </c>
      <c r="B13" s="4">
        <v>43401</v>
      </c>
      <c r="C13" s="1">
        <v>0.51388888888888895</v>
      </c>
      <c r="D13" t="s">
        <v>212</v>
      </c>
      <c r="E13" t="s">
        <v>229</v>
      </c>
      <c r="G13">
        <v>5996</v>
      </c>
      <c r="H13" t="s">
        <v>230</v>
      </c>
      <c r="I13" t="s">
        <v>231</v>
      </c>
      <c r="J13" t="s">
        <v>232</v>
      </c>
      <c r="K13" t="s">
        <v>233</v>
      </c>
      <c r="L13" t="s">
        <v>234</v>
      </c>
      <c r="M13">
        <v>5</v>
      </c>
      <c r="N13">
        <v>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281</v>
      </c>
      <c r="AB13">
        <v>1.1235999999999999</v>
      </c>
      <c r="AC13" t="s">
        <v>282</v>
      </c>
      <c r="AD13">
        <v>1.0914999999999999</v>
      </c>
      <c r="AE13" t="s">
        <v>263</v>
      </c>
      <c r="AF13">
        <v>2.4077000000000002</v>
      </c>
      <c r="AG13">
        <v>1.5</v>
      </c>
      <c r="AH13">
        <v>6.1227999999999998</v>
      </c>
      <c r="AI13">
        <v>25</v>
      </c>
      <c r="AK13">
        <v>0</v>
      </c>
      <c r="AL13">
        <v>12</v>
      </c>
      <c r="AN13" t="s">
        <v>239</v>
      </c>
      <c r="AP13" t="str">
        <f t="shared" si="0"/>
        <v/>
      </c>
    </row>
    <row r="14" spans="1:42">
      <c r="A14" t="s">
        <v>287</v>
      </c>
      <c r="B14" s="4">
        <v>43401</v>
      </c>
      <c r="C14" s="1">
        <v>0.52430555555555558</v>
      </c>
      <c r="D14" t="s">
        <v>224</v>
      </c>
      <c r="E14" t="s">
        <v>283</v>
      </c>
      <c r="G14">
        <v>7632</v>
      </c>
      <c r="H14" t="s">
        <v>284</v>
      </c>
      <c r="I14" t="s">
        <v>231</v>
      </c>
      <c r="J14" t="s">
        <v>232</v>
      </c>
      <c r="K14" t="s">
        <v>285</v>
      </c>
      <c r="L14" t="s">
        <v>286</v>
      </c>
      <c r="M14">
        <v>3</v>
      </c>
      <c r="N14">
        <v>5</v>
      </c>
      <c r="O14">
        <v>160.25810000000001</v>
      </c>
      <c r="P14">
        <v>86.866399999999999</v>
      </c>
      <c r="Q14">
        <v>22.569400000000002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47.813899999999997</v>
      </c>
      <c r="Z14">
        <v>11.1158</v>
      </c>
      <c r="AA14" t="s">
        <v>288</v>
      </c>
      <c r="AB14">
        <v>1.8057000000000001</v>
      </c>
      <c r="AC14" t="s">
        <v>289</v>
      </c>
      <c r="AD14">
        <v>8.8900000000000007E-2</v>
      </c>
      <c r="AE14" t="s">
        <v>290</v>
      </c>
      <c r="AF14">
        <v>0.93220000000000003</v>
      </c>
      <c r="AG14">
        <v>22.167000000000002</v>
      </c>
      <c r="AH14" s="23">
        <v>353.61739999999998</v>
      </c>
      <c r="AI14">
        <v>1.25</v>
      </c>
      <c r="AK14">
        <v>0</v>
      </c>
      <c r="AL14">
        <v>12</v>
      </c>
      <c r="AM14">
        <v>199</v>
      </c>
      <c r="AN14" t="s">
        <v>239</v>
      </c>
      <c r="AP14" t="str">
        <f t="shared" si="0"/>
        <v>Bold</v>
      </c>
    </row>
    <row r="15" spans="1:42">
      <c r="A15" t="s">
        <v>291</v>
      </c>
      <c r="B15" s="4">
        <v>43401</v>
      </c>
      <c r="C15" s="1">
        <v>0.52430555555555558</v>
      </c>
      <c r="D15" t="s">
        <v>224</v>
      </c>
      <c r="E15" t="s">
        <v>283</v>
      </c>
      <c r="G15">
        <v>7632</v>
      </c>
      <c r="H15" t="s">
        <v>284</v>
      </c>
      <c r="I15" t="s">
        <v>231</v>
      </c>
      <c r="J15" t="s">
        <v>232</v>
      </c>
      <c r="K15" t="s">
        <v>285</v>
      </c>
      <c r="L15" t="s">
        <v>286</v>
      </c>
      <c r="M15">
        <v>11</v>
      </c>
      <c r="N15">
        <v>5</v>
      </c>
      <c r="O15">
        <v>90.530500000000004</v>
      </c>
      <c r="P15">
        <v>85.596299999999999</v>
      </c>
      <c r="Q15">
        <v>28.339200000000002</v>
      </c>
      <c r="R15">
        <v>12.6287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26.971299999999999</v>
      </c>
      <c r="Z15">
        <v>15.3771</v>
      </c>
      <c r="AA15" t="s">
        <v>292</v>
      </c>
      <c r="AB15">
        <v>2.5213999999999999</v>
      </c>
      <c r="AC15" t="s">
        <v>262</v>
      </c>
      <c r="AD15">
        <v>2.2229999999999999</v>
      </c>
      <c r="AE15" t="s">
        <v>293</v>
      </c>
      <c r="AF15">
        <v>0.73629999999999995</v>
      </c>
      <c r="AG15">
        <v>23.083400000000001</v>
      </c>
      <c r="AH15">
        <v>288.00720000000001</v>
      </c>
      <c r="AI15">
        <v>3</v>
      </c>
      <c r="AK15">
        <v>0</v>
      </c>
      <c r="AL15">
        <v>12</v>
      </c>
      <c r="AM15">
        <v>186</v>
      </c>
      <c r="AN15" t="s">
        <v>239</v>
      </c>
      <c r="AP15" t="str">
        <f t="shared" si="0"/>
        <v/>
      </c>
    </row>
    <row r="16" spans="1:42">
      <c r="A16" t="s">
        <v>294</v>
      </c>
      <c r="B16" s="4">
        <v>43401</v>
      </c>
      <c r="C16" s="1">
        <v>0.52430555555555558</v>
      </c>
      <c r="D16" t="s">
        <v>224</v>
      </c>
      <c r="E16" t="s">
        <v>283</v>
      </c>
      <c r="G16">
        <v>7632</v>
      </c>
      <c r="H16" t="s">
        <v>284</v>
      </c>
      <c r="I16" t="s">
        <v>231</v>
      </c>
      <c r="J16" t="s">
        <v>232</v>
      </c>
      <c r="K16" t="s">
        <v>285</v>
      </c>
      <c r="L16" t="s">
        <v>286</v>
      </c>
      <c r="M16">
        <v>9</v>
      </c>
      <c r="N16">
        <v>5</v>
      </c>
      <c r="O16">
        <v>93.436000000000007</v>
      </c>
      <c r="P16">
        <v>57.765300000000003</v>
      </c>
      <c r="Q16">
        <v>33.641100000000002</v>
      </c>
      <c r="R16">
        <v>11.8048</v>
      </c>
      <c r="S16">
        <v>6.6208999999999998</v>
      </c>
      <c r="T16">
        <v>6.54</v>
      </c>
      <c r="U16">
        <v>4.6856999999999998</v>
      </c>
      <c r="V16">
        <v>1.3913</v>
      </c>
      <c r="W16">
        <v>1.1934</v>
      </c>
      <c r="X16">
        <v>0.94420000000000004</v>
      </c>
      <c r="Y16">
        <v>0</v>
      </c>
      <c r="Z16">
        <v>22.7514</v>
      </c>
      <c r="AA16" t="s">
        <v>295</v>
      </c>
      <c r="AB16">
        <v>0.86280000000000001</v>
      </c>
      <c r="AC16" t="s">
        <v>296</v>
      </c>
      <c r="AD16">
        <v>3.4805000000000001</v>
      </c>
      <c r="AE16" t="s">
        <v>297</v>
      </c>
      <c r="AF16">
        <v>2.1598000000000002</v>
      </c>
      <c r="AG16">
        <v>16.55</v>
      </c>
      <c r="AH16">
        <v>263.82729999999998</v>
      </c>
      <c r="AI16">
        <v>10</v>
      </c>
      <c r="AK16">
        <v>0</v>
      </c>
      <c r="AL16">
        <v>12</v>
      </c>
      <c r="AM16">
        <v>40</v>
      </c>
      <c r="AN16" t="s">
        <v>239</v>
      </c>
      <c r="AP16" t="str">
        <f t="shared" si="0"/>
        <v/>
      </c>
    </row>
    <row r="17" spans="1:42">
      <c r="A17" t="s">
        <v>298</v>
      </c>
      <c r="B17" s="4">
        <v>43401</v>
      </c>
      <c r="C17" s="1">
        <v>0.52430555555555558</v>
      </c>
      <c r="D17" t="s">
        <v>224</v>
      </c>
      <c r="E17" t="s">
        <v>283</v>
      </c>
      <c r="G17">
        <v>7632</v>
      </c>
      <c r="H17" t="s">
        <v>284</v>
      </c>
      <c r="I17" t="s">
        <v>231</v>
      </c>
      <c r="J17" t="s">
        <v>232</v>
      </c>
      <c r="K17" t="s">
        <v>285</v>
      </c>
      <c r="L17" t="s">
        <v>286</v>
      </c>
      <c r="M17">
        <v>4</v>
      </c>
      <c r="N17">
        <v>5</v>
      </c>
      <c r="O17">
        <v>78.313299999999998</v>
      </c>
      <c r="P17">
        <v>57.012300000000003</v>
      </c>
      <c r="Q17">
        <v>30.804400000000001</v>
      </c>
      <c r="R17">
        <v>8.8274000000000008</v>
      </c>
      <c r="S17">
        <v>4.1188000000000002</v>
      </c>
      <c r="T17">
        <v>3.7751000000000001</v>
      </c>
      <c r="U17">
        <v>0</v>
      </c>
      <c r="V17">
        <v>0</v>
      </c>
      <c r="W17">
        <v>0</v>
      </c>
      <c r="X17">
        <v>0</v>
      </c>
      <c r="Y17">
        <v>8.9716000000000005</v>
      </c>
      <c r="Z17">
        <v>27.6386</v>
      </c>
      <c r="AA17" t="s">
        <v>299</v>
      </c>
      <c r="AB17">
        <v>2.0968</v>
      </c>
      <c r="AC17" t="s">
        <v>300</v>
      </c>
      <c r="AD17">
        <v>0.96079999999999999</v>
      </c>
      <c r="AE17" t="s">
        <v>290</v>
      </c>
      <c r="AF17">
        <v>0.93220000000000003</v>
      </c>
      <c r="AG17">
        <v>13.0008</v>
      </c>
      <c r="AH17">
        <v>236.452</v>
      </c>
      <c r="AI17">
        <v>8</v>
      </c>
      <c r="AK17">
        <v>0</v>
      </c>
      <c r="AL17">
        <v>12</v>
      </c>
      <c r="AM17">
        <v>23</v>
      </c>
      <c r="AN17" t="s">
        <v>239</v>
      </c>
      <c r="AP17" t="str">
        <f t="shared" si="0"/>
        <v/>
      </c>
    </row>
    <row r="18" spans="1:42">
      <c r="A18" t="s">
        <v>301</v>
      </c>
      <c r="B18" s="4">
        <v>43401</v>
      </c>
      <c r="C18" s="1">
        <v>0.52430555555555558</v>
      </c>
      <c r="D18" t="s">
        <v>224</v>
      </c>
      <c r="E18" t="s">
        <v>283</v>
      </c>
      <c r="G18">
        <v>7632</v>
      </c>
      <c r="H18" t="s">
        <v>284</v>
      </c>
      <c r="I18" t="s">
        <v>231</v>
      </c>
      <c r="J18" t="s">
        <v>232</v>
      </c>
      <c r="K18" t="s">
        <v>285</v>
      </c>
      <c r="L18" t="s">
        <v>286</v>
      </c>
      <c r="M18">
        <v>2</v>
      </c>
      <c r="N18">
        <v>5</v>
      </c>
      <c r="O18">
        <v>67.397199999999998</v>
      </c>
      <c r="P18">
        <v>58.4773</v>
      </c>
      <c r="Q18">
        <v>37.960900000000002</v>
      </c>
      <c r="R18">
        <v>8.0304000000000002</v>
      </c>
      <c r="S18">
        <v>5.0235000000000003</v>
      </c>
      <c r="T18">
        <v>4.298</v>
      </c>
      <c r="U18">
        <v>0</v>
      </c>
      <c r="V18">
        <v>0</v>
      </c>
      <c r="W18">
        <v>0</v>
      </c>
      <c r="X18">
        <v>0</v>
      </c>
      <c r="Y18">
        <v>9.4293999999999993</v>
      </c>
      <c r="Z18">
        <v>19.957100000000001</v>
      </c>
      <c r="AA18" t="s">
        <v>302</v>
      </c>
      <c r="AB18">
        <v>3.7357999999999998</v>
      </c>
      <c r="AC18" t="s">
        <v>237</v>
      </c>
      <c r="AD18">
        <v>4.6473000000000004</v>
      </c>
      <c r="AE18" t="s">
        <v>303</v>
      </c>
      <c r="AF18">
        <v>0.9819</v>
      </c>
      <c r="AG18">
        <v>16.499199999999998</v>
      </c>
      <c r="AH18">
        <v>236.43809999999999</v>
      </c>
      <c r="AI18">
        <v>7</v>
      </c>
      <c r="AK18">
        <v>0</v>
      </c>
      <c r="AL18">
        <v>12</v>
      </c>
      <c r="AM18">
        <v>19</v>
      </c>
      <c r="AN18" t="s">
        <v>239</v>
      </c>
      <c r="AP18" t="str">
        <f t="shared" si="0"/>
        <v/>
      </c>
    </row>
    <row r="19" spans="1:42">
      <c r="A19" t="s">
        <v>304</v>
      </c>
      <c r="B19" s="4">
        <v>43401</v>
      </c>
      <c r="C19" s="1">
        <v>0.52430555555555558</v>
      </c>
      <c r="D19" t="s">
        <v>224</v>
      </c>
      <c r="E19" t="s">
        <v>283</v>
      </c>
      <c r="G19">
        <v>7632</v>
      </c>
      <c r="H19" t="s">
        <v>284</v>
      </c>
      <c r="I19" t="s">
        <v>231</v>
      </c>
      <c r="J19" t="s">
        <v>232</v>
      </c>
      <c r="K19" t="s">
        <v>285</v>
      </c>
      <c r="L19" t="s">
        <v>286</v>
      </c>
      <c r="M19">
        <v>7</v>
      </c>
      <c r="N19">
        <v>5</v>
      </c>
      <c r="O19">
        <v>60.79</v>
      </c>
      <c r="P19">
        <v>59.831899999999997</v>
      </c>
      <c r="Q19">
        <v>28.9026</v>
      </c>
      <c r="R19">
        <v>8.7661999999999995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20.3703</v>
      </c>
      <c r="Z19">
        <v>17.380700000000001</v>
      </c>
      <c r="AA19" t="s">
        <v>305</v>
      </c>
      <c r="AB19">
        <v>0.46800000000000003</v>
      </c>
      <c r="AC19" t="s">
        <v>306</v>
      </c>
      <c r="AD19">
        <v>0.90749999999999997</v>
      </c>
      <c r="AE19" t="s">
        <v>307</v>
      </c>
      <c r="AF19">
        <v>2.4685999999999999</v>
      </c>
      <c r="AG19">
        <v>7.4999000000000002</v>
      </c>
      <c r="AH19">
        <v>207.38570000000001</v>
      </c>
      <c r="AI19">
        <v>12</v>
      </c>
      <c r="AK19">
        <v>0</v>
      </c>
      <c r="AL19">
        <v>12</v>
      </c>
      <c r="AM19">
        <v>27</v>
      </c>
      <c r="AN19" t="s">
        <v>239</v>
      </c>
      <c r="AP19" t="str">
        <f t="shared" si="0"/>
        <v/>
      </c>
    </row>
    <row r="20" spans="1:42">
      <c r="A20" t="s">
        <v>308</v>
      </c>
      <c r="B20" s="4">
        <v>43401</v>
      </c>
      <c r="C20" s="1">
        <v>0.52430555555555558</v>
      </c>
      <c r="D20" t="s">
        <v>224</v>
      </c>
      <c r="E20" t="s">
        <v>283</v>
      </c>
      <c r="G20">
        <v>7632</v>
      </c>
      <c r="H20" t="s">
        <v>284</v>
      </c>
      <c r="I20" t="s">
        <v>231</v>
      </c>
      <c r="J20" t="s">
        <v>232</v>
      </c>
      <c r="K20" t="s">
        <v>285</v>
      </c>
      <c r="L20" t="s">
        <v>286</v>
      </c>
      <c r="M20">
        <v>8</v>
      </c>
      <c r="N20">
        <v>5</v>
      </c>
      <c r="O20">
        <v>44.724800000000002</v>
      </c>
      <c r="P20">
        <v>45.231699999999996</v>
      </c>
      <c r="Q20">
        <v>27.006</v>
      </c>
      <c r="R20">
        <v>6.1108000000000002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16.028099999999998</v>
      </c>
      <c r="Z20">
        <v>17.4786</v>
      </c>
      <c r="AA20" t="s">
        <v>309</v>
      </c>
      <c r="AB20">
        <v>2.1488</v>
      </c>
      <c r="AC20" t="s">
        <v>310</v>
      </c>
      <c r="AD20">
        <v>0.14280000000000001</v>
      </c>
      <c r="AE20" t="s">
        <v>311</v>
      </c>
      <c r="AF20">
        <v>0.70830000000000004</v>
      </c>
      <c r="AG20">
        <v>4.5</v>
      </c>
      <c r="AH20">
        <v>164.07980000000001</v>
      </c>
      <c r="AI20">
        <v>20</v>
      </c>
      <c r="AK20">
        <v>0</v>
      </c>
      <c r="AL20">
        <v>12</v>
      </c>
      <c r="AM20">
        <v>11</v>
      </c>
      <c r="AN20" t="s">
        <v>239</v>
      </c>
      <c r="AP20" t="str">
        <f t="shared" si="0"/>
        <v/>
      </c>
    </row>
    <row r="21" spans="1:42">
      <c r="A21" t="s">
        <v>312</v>
      </c>
      <c r="B21" s="4">
        <v>43401</v>
      </c>
      <c r="C21" s="1">
        <v>0.52430555555555558</v>
      </c>
      <c r="D21" t="s">
        <v>224</v>
      </c>
      <c r="E21" t="s">
        <v>283</v>
      </c>
      <c r="G21">
        <v>7632</v>
      </c>
      <c r="H21" t="s">
        <v>284</v>
      </c>
      <c r="I21" t="s">
        <v>231</v>
      </c>
      <c r="J21" t="s">
        <v>232</v>
      </c>
      <c r="K21" t="s">
        <v>285</v>
      </c>
      <c r="L21" t="s">
        <v>286</v>
      </c>
      <c r="M21">
        <v>12</v>
      </c>
      <c r="N21">
        <v>5</v>
      </c>
      <c r="O21">
        <v>48.135300000000001</v>
      </c>
      <c r="P21">
        <v>35.886899999999997</v>
      </c>
      <c r="Q21">
        <v>16.727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19.817299999999999</v>
      </c>
      <c r="Z21">
        <v>14.5379</v>
      </c>
      <c r="AA21" t="s">
        <v>313</v>
      </c>
      <c r="AB21">
        <v>3.1938</v>
      </c>
      <c r="AC21" t="s">
        <v>314</v>
      </c>
      <c r="AD21">
        <v>1.6979</v>
      </c>
      <c r="AE21" t="s">
        <v>315</v>
      </c>
      <c r="AF21">
        <v>1.4286000000000001</v>
      </c>
      <c r="AG21">
        <v>3.3330000000000002</v>
      </c>
      <c r="AH21">
        <v>144.7577</v>
      </c>
      <c r="AI21">
        <v>12</v>
      </c>
      <c r="AK21">
        <v>0</v>
      </c>
      <c r="AL21">
        <v>12</v>
      </c>
      <c r="AM21">
        <v>248</v>
      </c>
      <c r="AN21" t="s">
        <v>239</v>
      </c>
      <c r="AP21" t="str">
        <f t="shared" si="0"/>
        <v/>
      </c>
    </row>
    <row r="22" spans="1:42">
      <c r="A22" t="s">
        <v>316</v>
      </c>
      <c r="B22" s="4">
        <v>43401</v>
      </c>
      <c r="C22" s="1">
        <v>0.52430555555555558</v>
      </c>
      <c r="D22" t="s">
        <v>224</v>
      </c>
      <c r="E22" t="s">
        <v>283</v>
      </c>
      <c r="G22">
        <v>7632</v>
      </c>
      <c r="H22" t="s">
        <v>284</v>
      </c>
      <c r="I22" t="s">
        <v>231</v>
      </c>
      <c r="J22" t="s">
        <v>232</v>
      </c>
      <c r="K22" t="s">
        <v>285</v>
      </c>
      <c r="L22" t="s">
        <v>286</v>
      </c>
      <c r="M22">
        <v>10</v>
      </c>
      <c r="N22">
        <v>6</v>
      </c>
      <c r="O22">
        <v>29.950700000000001</v>
      </c>
      <c r="P22">
        <v>49.145000000000003</v>
      </c>
      <c r="Q22">
        <v>9.9943000000000008</v>
      </c>
      <c r="R22">
        <v>5.5937000000000001</v>
      </c>
      <c r="S22">
        <v>3.5802999999999998</v>
      </c>
      <c r="T22">
        <v>2.1945999999999999</v>
      </c>
      <c r="U22">
        <v>2.3639000000000001</v>
      </c>
      <c r="V22">
        <v>0</v>
      </c>
      <c r="W22">
        <v>0</v>
      </c>
      <c r="X22">
        <v>0</v>
      </c>
      <c r="Y22">
        <v>3.2951999999999999</v>
      </c>
      <c r="Z22">
        <v>11.799300000000001</v>
      </c>
      <c r="AA22" t="s">
        <v>317</v>
      </c>
      <c r="AB22">
        <v>1.5765</v>
      </c>
      <c r="AC22" t="s">
        <v>318</v>
      </c>
      <c r="AD22">
        <v>0</v>
      </c>
      <c r="AE22" t="s">
        <v>259</v>
      </c>
      <c r="AF22">
        <v>1.1971000000000001</v>
      </c>
      <c r="AG22">
        <v>1.2861</v>
      </c>
      <c r="AH22">
        <v>121.9768</v>
      </c>
      <c r="AI22">
        <v>33</v>
      </c>
      <c r="AK22">
        <v>0</v>
      </c>
      <c r="AL22">
        <v>12</v>
      </c>
      <c r="AM22">
        <v>157</v>
      </c>
      <c r="AN22" t="s">
        <v>239</v>
      </c>
      <c r="AP22" t="str">
        <f t="shared" si="0"/>
        <v/>
      </c>
    </row>
    <row r="23" spans="1:42">
      <c r="A23" t="s">
        <v>319</v>
      </c>
      <c r="B23" s="4">
        <v>43401</v>
      </c>
      <c r="C23" s="1">
        <v>0.52430555555555558</v>
      </c>
      <c r="D23" t="s">
        <v>224</v>
      </c>
      <c r="E23" t="s">
        <v>283</v>
      </c>
      <c r="G23">
        <v>7632</v>
      </c>
      <c r="H23" t="s">
        <v>284</v>
      </c>
      <c r="I23" t="s">
        <v>231</v>
      </c>
      <c r="J23" t="s">
        <v>232</v>
      </c>
      <c r="K23" t="s">
        <v>285</v>
      </c>
      <c r="L23" t="s">
        <v>286</v>
      </c>
      <c r="M23">
        <v>5</v>
      </c>
      <c r="N23">
        <v>6</v>
      </c>
      <c r="O23">
        <v>42.3185</v>
      </c>
      <c r="P23">
        <v>20.4497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27.186199999999999</v>
      </c>
      <c r="Z23">
        <v>13.2843</v>
      </c>
      <c r="AA23" t="s">
        <v>320</v>
      </c>
      <c r="AB23">
        <v>0.65759999999999996</v>
      </c>
      <c r="AC23" t="s">
        <v>321</v>
      </c>
      <c r="AD23">
        <v>6.9000000000000006E-2</v>
      </c>
      <c r="AE23" t="s">
        <v>322</v>
      </c>
      <c r="AF23">
        <v>1.8166</v>
      </c>
      <c r="AG23">
        <v>0</v>
      </c>
      <c r="AH23">
        <v>105.78189999999999</v>
      </c>
      <c r="AI23">
        <v>100</v>
      </c>
      <c r="AK23">
        <v>0</v>
      </c>
      <c r="AL23">
        <v>12</v>
      </c>
      <c r="AM23">
        <v>112</v>
      </c>
      <c r="AN23" t="s">
        <v>239</v>
      </c>
      <c r="AP23" t="str">
        <f t="shared" si="0"/>
        <v/>
      </c>
    </row>
    <row r="24" spans="1:42">
      <c r="A24" t="s">
        <v>323</v>
      </c>
      <c r="B24" s="4">
        <v>43401</v>
      </c>
      <c r="C24" s="1">
        <v>0.52430555555555558</v>
      </c>
      <c r="D24" t="s">
        <v>224</v>
      </c>
      <c r="E24" t="s">
        <v>283</v>
      </c>
      <c r="G24">
        <v>7632</v>
      </c>
      <c r="H24" t="s">
        <v>284</v>
      </c>
      <c r="I24" t="s">
        <v>231</v>
      </c>
      <c r="J24" t="s">
        <v>232</v>
      </c>
      <c r="K24" t="s">
        <v>285</v>
      </c>
      <c r="L24" t="s">
        <v>286</v>
      </c>
      <c r="M24">
        <v>1</v>
      </c>
      <c r="N24">
        <v>6</v>
      </c>
      <c r="O24">
        <v>40.026400000000002</v>
      </c>
      <c r="P24">
        <v>25.894400000000001</v>
      </c>
      <c r="Q24">
        <v>11.9566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15.036</v>
      </c>
      <c r="Z24">
        <v>5.7142999999999997</v>
      </c>
      <c r="AA24" t="s">
        <v>324</v>
      </c>
      <c r="AB24">
        <v>8.3400000000000002E-2</v>
      </c>
      <c r="AC24" t="s">
        <v>325</v>
      </c>
      <c r="AD24">
        <v>0.1638</v>
      </c>
      <c r="AE24" t="s">
        <v>326</v>
      </c>
      <c r="AF24">
        <v>1.0002</v>
      </c>
      <c r="AG24">
        <v>3.5</v>
      </c>
      <c r="AH24">
        <v>103.375</v>
      </c>
      <c r="AI24">
        <v>66</v>
      </c>
      <c r="AK24">
        <v>0</v>
      </c>
      <c r="AL24">
        <v>12</v>
      </c>
      <c r="AM24">
        <v>110</v>
      </c>
      <c r="AN24" t="s">
        <v>239</v>
      </c>
      <c r="AP24" t="str">
        <f t="shared" si="0"/>
        <v/>
      </c>
    </row>
    <row r="25" spans="1:42">
      <c r="A25" t="s">
        <v>327</v>
      </c>
      <c r="B25" s="4">
        <v>43401</v>
      </c>
      <c r="C25" s="1">
        <v>0.52430555555555558</v>
      </c>
      <c r="D25" t="s">
        <v>224</v>
      </c>
      <c r="E25" t="s">
        <v>283</v>
      </c>
      <c r="G25">
        <v>7632</v>
      </c>
      <c r="H25" t="s">
        <v>284</v>
      </c>
      <c r="I25" t="s">
        <v>231</v>
      </c>
      <c r="J25" t="s">
        <v>232</v>
      </c>
      <c r="K25" t="s">
        <v>285</v>
      </c>
      <c r="L25" t="s">
        <v>286</v>
      </c>
      <c r="M25">
        <v>6</v>
      </c>
      <c r="N25">
        <v>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328</v>
      </c>
      <c r="AB25">
        <v>1.173</v>
      </c>
      <c r="AC25" t="s">
        <v>306</v>
      </c>
      <c r="AD25">
        <v>0.90749999999999997</v>
      </c>
      <c r="AE25" t="s">
        <v>329</v>
      </c>
      <c r="AF25">
        <v>0.17649999999999999</v>
      </c>
      <c r="AG25">
        <v>0</v>
      </c>
      <c r="AH25">
        <v>2.2570000000000001</v>
      </c>
      <c r="AI25">
        <v>50</v>
      </c>
      <c r="AK25">
        <v>0</v>
      </c>
      <c r="AL25">
        <v>12</v>
      </c>
      <c r="AN25" t="s">
        <v>239</v>
      </c>
      <c r="AP25" t="str">
        <f t="shared" si="0"/>
        <v/>
      </c>
    </row>
    <row r="26" spans="1:42">
      <c r="A26" t="s">
        <v>333</v>
      </c>
      <c r="B26" s="4">
        <v>43401</v>
      </c>
      <c r="C26" s="1">
        <v>0.52777777777777779</v>
      </c>
      <c r="D26" t="s">
        <v>146</v>
      </c>
      <c r="E26" t="s">
        <v>229</v>
      </c>
      <c r="F26" t="s">
        <v>330</v>
      </c>
      <c r="G26">
        <v>5198</v>
      </c>
      <c r="H26" t="s">
        <v>230</v>
      </c>
      <c r="I26" t="s">
        <v>231</v>
      </c>
      <c r="J26" t="s">
        <v>232</v>
      </c>
      <c r="K26" t="s">
        <v>331</v>
      </c>
      <c r="L26" t="s">
        <v>332</v>
      </c>
      <c r="M26">
        <v>1</v>
      </c>
      <c r="N26">
        <v>6</v>
      </c>
      <c r="O26">
        <v>145.0575</v>
      </c>
      <c r="P26">
        <v>92.159700000000001</v>
      </c>
      <c r="Q26">
        <v>35.590299999999999</v>
      </c>
      <c r="R26">
        <v>9.6344999999999992</v>
      </c>
      <c r="S26">
        <v>7.1787999999999998</v>
      </c>
      <c r="T26">
        <v>4.0152999999999999</v>
      </c>
      <c r="U26">
        <v>3.29</v>
      </c>
      <c r="V26">
        <v>1.6891</v>
      </c>
      <c r="W26">
        <v>1.2428999999999999</v>
      </c>
      <c r="X26">
        <v>1.2539</v>
      </c>
      <c r="Y26">
        <v>0</v>
      </c>
      <c r="Z26">
        <v>24.19</v>
      </c>
      <c r="AA26" t="s">
        <v>334</v>
      </c>
      <c r="AB26">
        <v>2.2086999999999999</v>
      </c>
      <c r="AC26" t="s">
        <v>335</v>
      </c>
      <c r="AD26">
        <v>1.8915999999999999</v>
      </c>
      <c r="AE26" t="s">
        <v>336</v>
      </c>
      <c r="AF26">
        <v>2.2711000000000001</v>
      </c>
      <c r="AG26">
        <v>10.2996</v>
      </c>
      <c r="AH26" s="23">
        <v>341.97289999999998</v>
      </c>
      <c r="AI26">
        <v>0.62</v>
      </c>
      <c r="AK26">
        <v>145</v>
      </c>
      <c r="AL26">
        <v>7</v>
      </c>
      <c r="AM26">
        <v>197</v>
      </c>
      <c r="AN26" t="s">
        <v>239</v>
      </c>
      <c r="AP26" t="str">
        <f t="shared" si="0"/>
        <v>Bold</v>
      </c>
    </row>
    <row r="27" spans="1:42">
      <c r="A27" t="s">
        <v>337</v>
      </c>
      <c r="B27" s="4">
        <v>43401</v>
      </c>
      <c r="C27" s="1">
        <v>0.52777777777777779</v>
      </c>
      <c r="D27" t="s">
        <v>146</v>
      </c>
      <c r="E27" t="s">
        <v>229</v>
      </c>
      <c r="F27" t="s">
        <v>330</v>
      </c>
      <c r="G27">
        <v>5198</v>
      </c>
      <c r="H27" t="s">
        <v>230</v>
      </c>
      <c r="I27" t="s">
        <v>231</v>
      </c>
      <c r="J27" t="s">
        <v>232</v>
      </c>
      <c r="K27" t="s">
        <v>331</v>
      </c>
      <c r="L27" t="s">
        <v>332</v>
      </c>
      <c r="M27">
        <v>4</v>
      </c>
      <c r="N27">
        <v>5</v>
      </c>
      <c r="O27">
        <v>79.061400000000006</v>
      </c>
      <c r="P27">
        <v>42.821599999999997</v>
      </c>
      <c r="Q27">
        <v>29.1065</v>
      </c>
      <c r="R27">
        <v>4.3178999999999998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17.911799999999999</v>
      </c>
      <c r="Z27">
        <v>19.482900000000001</v>
      </c>
      <c r="AA27" t="s">
        <v>338</v>
      </c>
      <c r="AB27">
        <v>2.8172000000000001</v>
      </c>
      <c r="AC27" t="s">
        <v>339</v>
      </c>
      <c r="AD27">
        <v>2.1076999999999999</v>
      </c>
      <c r="AE27" t="s">
        <v>303</v>
      </c>
      <c r="AF27">
        <v>1.7524</v>
      </c>
      <c r="AG27">
        <v>26.916599999999999</v>
      </c>
      <c r="AH27">
        <v>226.29599999999999</v>
      </c>
      <c r="AI27">
        <v>12</v>
      </c>
      <c r="AK27">
        <v>0</v>
      </c>
      <c r="AL27">
        <v>7</v>
      </c>
      <c r="AM27">
        <v>15</v>
      </c>
      <c r="AN27" t="s">
        <v>239</v>
      </c>
      <c r="AP27" t="str">
        <f t="shared" si="0"/>
        <v/>
      </c>
    </row>
    <row r="28" spans="1:42">
      <c r="A28" t="s">
        <v>340</v>
      </c>
      <c r="B28" s="4">
        <v>43401</v>
      </c>
      <c r="C28" s="1">
        <v>0.52777777777777779</v>
      </c>
      <c r="D28" t="s">
        <v>146</v>
      </c>
      <c r="E28" t="s">
        <v>229</v>
      </c>
      <c r="F28" t="s">
        <v>330</v>
      </c>
      <c r="G28">
        <v>5198</v>
      </c>
      <c r="H28" t="s">
        <v>230</v>
      </c>
      <c r="I28" t="s">
        <v>231</v>
      </c>
      <c r="J28" t="s">
        <v>232</v>
      </c>
      <c r="K28" t="s">
        <v>331</v>
      </c>
      <c r="L28" t="s">
        <v>332</v>
      </c>
      <c r="M28">
        <v>7</v>
      </c>
      <c r="N28">
        <v>5</v>
      </c>
      <c r="O28">
        <v>70.964699999999993</v>
      </c>
      <c r="P28">
        <v>85.046800000000005</v>
      </c>
      <c r="Q28">
        <v>23.7378</v>
      </c>
      <c r="R28">
        <v>4.5867000000000004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20.4405</v>
      </c>
      <c r="Z28">
        <v>0</v>
      </c>
      <c r="AA28" t="s">
        <v>341</v>
      </c>
      <c r="AB28">
        <v>4.3845000000000001</v>
      </c>
      <c r="AC28" t="s">
        <v>342</v>
      </c>
      <c r="AD28">
        <v>3.4108000000000001</v>
      </c>
      <c r="AE28" t="s">
        <v>343</v>
      </c>
      <c r="AF28">
        <v>2.3788</v>
      </c>
      <c r="AG28">
        <v>9.8333999999999993</v>
      </c>
      <c r="AH28">
        <v>224.7841</v>
      </c>
      <c r="AI28">
        <v>6</v>
      </c>
      <c r="AK28">
        <v>0</v>
      </c>
      <c r="AL28">
        <v>7</v>
      </c>
      <c r="AM28">
        <v>190</v>
      </c>
      <c r="AN28" t="s">
        <v>239</v>
      </c>
      <c r="AP28" t="str">
        <f t="shared" si="0"/>
        <v/>
      </c>
    </row>
    <row r="29" spans="1:42">
      <c r="A29" t="s">
        <v>344</v>
      </c>
      <c r="B29" s="4">
        <v>43401</v>
      </c>
      <c r="C29" s="1">
        <v>0.52777777777777779</v>
      </c>
      <c r="D29" t="s">
        <v>146</v>
      </c>
      <c r="E29" t="s">
        <v>229</v>
      </c>
      <c r="F29" t="s">
        <v>330</v>
      </c>
      <c r="G29">
        <v>5198</v>
      </c>
      <c r="H29" t="s">
        <v>230</v>
      </c>
      <c r="I29" t="s">
        <v>231</v>
      </c>
      <c r="J29" t="s">
        <v>232</v>
      </c>
      <c r="K29" t="s">
        <v>331</v>
      </c>
      <c r="L29" t="s">
        <v>332</v>
      </c>
      <c r="M29">
        <v>2</v>
      </c>
      <c r="N29">
        <v>4</v>
      </c>
      <c r="O29">
        <v>56.669699999999999</v>
      </c>
      <c r="P29">
        <v>50.495699999999999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47.9756</v>
      </c>
      <c r="Z29">
        <v>7.1429</v>
      </c>
      <c r="AA29" t="s">
        <v>345</v>
      </c>
      <c r="AB29">
        <v>2.9683000000000002</v>
      </c>
      <c r="AC29" t="s">
        <v>346</v>
      </c>
      <c r="AD29">
        <v>2.1591</v>
      </c>
      <c r="AE29" t="s">
        <v>347</v>
      </c>
      <c r="AF29">
        <v>1.6561999999999999</v>
      </c>
      <c r="AG29">
        <v>0</v>
      </c>
      <c r="AH29">
        <v>169.0675</v>
      </c>
      <c r="AI29">
        <v>16</v>
      </c>
      <c r="AK29">
        <v>0</v>
      </c>
      <c r="AL29">
        <v>7</v>
      </c>
      <c r="AM29">
        <v>22</v>
      </c>
      <c r="AN29" t="s">
        <v>239</v>
      </c>
      <c r="AP29" t="str">
        <f t="shared" si="0"/>
        <v/>
      </c>
    </row>
    <row r="30" spans="1:42">
      <c r="A30" t="s">
        <v>348</v>
      </c>
      <c r="B30" s="4">
        <v>43401</v>
      </c>
      <c r="C30" s="1">
        <v>0.52777777777777779</v>
      </c>
      <c r="D30" t="s">
        <v>146</v>
      </c>
      <c r="E30" t="s">
        <v>229</v>
      </c>
      <c r="F30" t="s">
        <v>330</v>
      </c>
      <c r="G30">
        <v>5198</v>
      </c>
      <c r="H30" t="s">
        <v>230</v>
      </c>
      <c r="I30" t="s">
        <v>231</v>
      </c>
      <c r="J30" t="s">
        <v>232</v>
      </c>
      <c r="K30" t="s">
        <v>331</v>
      </c>
      <c r="L30" t="s">
        <v>332</v>
      </c>
      <c r="M30">
        <v>6</v>
      </c>
      <c r="N30">
        <v>5</v>
      </c>
      <c r="O30">
        <v>53.5779</v>
      </c>
      <c r="P30">
        <v>30.096900000000002</v>
      </c>
      <c r="Q30">
        <v>22.545100000000001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21.691600000000001</v>
      </c>
      <c r="Z30">
        <v>18.528600000000001</v>
      </c>
      <c r="AA30" t="s">
        <v>349</v>
      </c>
      <c r="AB30">
        <v>3.1478000000000002</v>
      </c>
      <c r="AC30" t="s">
        <v>350</v>
      </c>
      <c r="AD30">
        <v>2.2730000000000001</v>
      </c>
      <c r="AE30" t="s">
        <v>255</v>
      </c>
      <c r="AF30">
        <v>1.8095000000000001</v>
      </c>
      <c r="AG30">
        <v>5.9993999999999996</v>
      </c>
      <c r="AH30">
        <v>159.66980000000001</v>
      </c>
      <c r="AI30">
        <v>8</v>
      </c>
      <c r="AK30">
        <v>121</v>
      </c>
      <c r="AL30">
        <v>7</v>
      </c>
      <c r="AM30">
        <v>275</v>
      </c>
      <c r="AN30" t="s">
        <v>239</v>
      </c>
      <c r="AP30" t="str">
        <f t="shared" si="0"/>
        <v/>
      </c>
    </row>
    <row r="31" spans="1:42">
      <c r="A31" t="s">
        <v>351</v>
      </c>
      <c r="B31" s="4">
        <v>43401</v>
      </c>
      <c r="C31" s="1">
        <v>0.52777777777777779</v>
      </c>
      <c r="D31" t="s">
        <v>146</v>
      </c>
      <c r="E31" t="s">
        <v>229</v>
      </c>
      <c r="F31" t="s">
        <v>330</v>
      </c>
      <c r="G31">
        <v>5198</v>
      </c>
      <c r="H31" t="s">
        <v>230</v>
      </c>
      <c r="I31" t="s">
        <v>231</v>
      </c>
      <c r="J31" t="s">
        <v>232</v>
      </c>
      <c r="K31" t="s">
        <v>331</v>
      </c>
      <c r="L31" t="s">
        <v>332</v>
      </c>
      <c r="M31">
        <v>5</v>
      </c>
      <c r="N31">
        <v>5</v>
      </c>
      <c r="O31">
        <v>48.6175</v>
      </c>
      <c r="P31">
        <v>41.088799999999999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40.041400000000003</v>
      </c>
      <c r="Z31">
        <v>0</v>
      </c>
      <c r="AA31" t="s">
        <v>352</v>
      </c>
      <c r="AB31">
        <v>2.3692000000000002</v>
      </c>
      <c r="AC31" t="s">
        <v>339</v>
      </c>
      <c r="AD31">
        <v>2.1076999999999999</v>
      </c>
      <c r="AE31" t="s">
        <v>353</v>
      </c>
      <c r="AF31">
        <v>1.7496</v>
      </c>
      <c r="AG31">
        <v>3.5</v>
      </c>
      <c r="AH31">
        <v>139.4743</v>
      </c>
      <c r="AI31">
        <v>14</v>
      </c>
      <c r="AK31">
        <v>0</v>
      </c>
      <c r="AL31">
        <v>7</v>
      </c>
      <c r="AM31">
        <v>196</v>
      </c>
      <c r="AN31" t="s">
        <v>239</v>
      </c>
      <c r="AP31" t="str">
        <f t="shared" si="0"/>
        <v/>
      </c>
    </row>
    <row r="32" spans="1:42">
      <c r="A32" t="s">
        <v>354</v>
      </c>
      <c r="B32" s="4">
        <v>43401</v>
      </c>
      <c r="C32" s="1">
        <v>0.52777777777777779</v>
      </c>
      <c r="D32" t="s">
        <v>146</v>
      </c>
      <c r="E32" t="s">
        <v>229</v>
      </c>
      <c r="F32" t="s">
        <v>330</v>
      </c>
      <c r="G32">
        <v>5198</v>
      </c>
      <c r="H32" t="s">
        <v>230</v>
      </c>
      <c r="I32" t="s">
        <v>231</v>
      </c>
      <c r="J32" t="s">
        <v>232</v>
      </c>
      <c r="K32" t="s">
        <v>331</v>
      </c>
      <c r="L32" t="s">
        <v>332</v>
      </c>
      <c r="M32">
        <v>3</v>
      </c>
      <c r="N32">
        <v>4</v>
      </c>
      <c r="O32">
        <v>48.957299999999996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74.464100000000002</v>
      </c>
      <c r="Z32">
        <v>0</v>
      </c>
      <c r="AA32" t="s">
        <v>355</v>
      </c>
      <c r="AB32">
        <v>1.6102000000000001</v>
      </c>
      <c r="AC32" t="s">
        <v>356</v>
      </c>
      <c r="AD32">
        <v>0.72499999999999998</v>
      </c>
      <c r="AE32" t="s">
        <v>357</v>
      </c>
      <c r="AF32">
        <v>3.3340000000000001</v>
      </c>
      <c r="AG32">
        <v>0</v>
      </c>
      <c r="AH32">
        <v>129.09059999999999</v>
      </c>
      <c r="AI32">
        <v>12</v>
      </c>
      <c r="AK32">
        <v>0</v>
      </c>
      <c r="AL32">
        <v>7</v>
      </c>
      <c r="AM32">
        <v>158</v>
      </c>
      <c r="AN32" t="s">
        <v>239</v>
      </c>
      <c r="AP32" t="str">
        <f t="shared" si="0"/>
        <v/>
      </c>
    </row>
    <row r="33" spans="1:42">
      <c r="A33" t="s">
        <v>359</v>
      </c>
      <c r="B33" s="4">
        <v>43401</v>
      </c>
      <c r="C33" s="1">
        <v>0.53472222222222221</v>
      </c>
      <c r="D33" t="s">
        <v>212</v>
      </c>
      <c r="E33" t="s">
        <v>229</v>
      </c>
      <c r="G33">
        <v>6814</v>
      </c>
      <c r="H33" t="s">
        <v>230</v>
      </c>
      <c r="I33" t="s">
        <v>231</v>
      </c>
      <c r="J33" t="s">
        <v>232</v>
      </c>
      <c r="K33" t="s">
        <v>331</v>
      </c>
      <c r="L33" t="s">
        <v>358</v>
      </c>
      <c r="M33">
        <v>3</v>
      </c>
      <c r="N33">
        <v>6</v>
      </c>
      <c r="O33">
        <v>60.125700000000002</v>
      </c>
      <c r="P33">
        <v>46.4193</v>
      </c>
      <c r="Q33">
        <v>36.140099999999997</v>
      </c>
      <c r="R33">
        <v>13.790100000000001</v>
      </c>
      <c r="S33">
        <v>7.2892000000000001</v>
      </c>
      <c r="T33">
        <v>4.2975000000000003</v>
      </c>
      <c r="U33">
        <v>3.0011999999999999</v>
      </c>
      <c r="V33">
        <v>1.4764999999999999</v>
      </c>
      <c r="W33">
        <v>1.6297999999999999</v>
      </c>
      <c r="X33">
        <v>0</v>
      </c>
      <c r="Y33">
        <v>1.7049000000000001</v>
      </c>
      <c r="Z33">
        <v>20.413599999999999</v>
      </c>
      <c r="AA33" t="s">
        <v>236</v>
      </c>
      <c r="AB33">
        <v>4.1939000000000002</v>
      </c>
      <c r="AC33" t="s">
        <v>237</v>
      </c>
      <c r="AD33">
        <v>4.4352</v>
      </c>
      <c r="AE33" t="s">
        <v>353</v>
      </c>
      <c r="AF33">
        <v>1.6809000000000001</v>
      </c>
      <c r="AG33">
        <v>36.932299999999998</v>
      </c>
      <c r="AH33" s="23">
        <v>243.53030000000001</v>
      </c>
      <c r="AI33">
        <v>1.1000000000000001</v>
      </c>
      <c r="AK33">
        <v>124</v>
      </c>
      <c r="AL33">
        <v>6</v>
      </c>
      <c r="AM33">
        <v>14</v>
      </c>
      <c r="AN33" t="s">
        <v>360</v>
      </c>
      <c r="AP33" t="str">
        <f t="shared" si="0"/>
        <v>Bold</v>
      </c>
    </row>
    <row r="34" spans="1:42">
      <c r="A34" t="s">
        <v>361</v>
      </c>
      <c r="B34" s="4">
        <v>43401</v>
      </c>
      <c r="C34" s="1">
        <v>0.53472222222222221</v>
      </c>
      <c r="D34" t="s">
        <v>212</v>
      </c>
      <c r="E34" t="s">
        <v>229</v>
      </c>
      <c r="G34">
        <v>6814</v>
      </c>
      <c r="H34" t="s">
        <v>230</v>
      </c>
      <c r="I34" t="s">
        <v>231</v>
      </c>
      <c r="J34" t="s">
        <v>232</v>
      </c>
      <c r="K34" t="s">
        <v>331</v>
      </c>
      <c r="L34" t="s">
        <v>358</v>
      </c>
      <c r="M34">
        <v>6</v>
      </c>
      <c r="N34">
        <v>5</v>
      </c>
      <c r="O34">
        <v>80.871499999999997</v>
      </c>
      <c r="P34">
        <v>55.826000000000001</v>
      </c>
      <c r="Q34">
        <v>23.052600000000002</v>
      </c>
      <c r="R34">
        <v>6.3028000000000004</v>
      </c>
      <c r="S34">
        <v>6.4657999999999998</v>
      </c>
      <c r="T34">
        <v>0</v>
      </c>
      <c r="U34">
        <v>0</v>
      </c>
      <c r="V34">
        <v>0</v>
      </c>
      <c r="W34">
        <v>0</v>
      </c>
      <c r="X34">
        <v>0</v>
      </c>
      <c r="Y34">
        <v>13.606299999999999</v>
      </c>
      <c r="Z34">
        <v>13.895</v>
      </c>
      <c r="AA34" t="s">
        <v>269</v>
      </c>
      <c r="AB34">
        <v>0.35289999999999999</v>
      </c>
      <c r="AC34" t="s">
        <v>270</v>
      </c>
      <c r="AD34">
        <v>0.1249</v>
      </c>
      <c r="AE34" t="s">
        <v>290</v>
      </c>
      <c r="AF34">
        <v>1.9428000000000001</v>
      </c>
      <c r="AG34">
        <v>23.4</v>
      </c>
      <c r="AH34">
        <v>225.84059999999999</v>
      </c>
      <c r="AI34">
        <v>6.5</v>
      </c>
      <c r="AK34">
        <v>108</v>
      </c>
      <c r="AL34">
        <v>6</v>
      </c>
      <c r="AM34">
        <v>88</v>
      </c>
      <c r="AN34" t="s">
        <v>360</v>
      </c>
      <c r="AP34" t="str">
        <f t="shared" si="0"/>
        <v/>
      </c>
    </row>
    <row r="35" spans="1:42">
      <c r="A35" t="s">
        <v>362</v>
      </c>
      <c r="B35" s="4">
        <v>43401</v>
      </c>
      <c r="C35" s="1">
        <v>0.53472222222222221</v>
      </c>
      <c r="D35" t="s">
        <v>212</v>
      </c>
      <c r="E35" t="s">
        <v>229</v>
      </c>
      <c r="G35">
        <v>6814</v>
      </c>
      <c r="H35" t="s">
        <v>230</v>
      </c>
      <c r="I35" t="s">
        <v>231</v>
      </c>
      <c r="J35" t="s">
        <v>232</v>
      </c>
      <c r="K35" t="s">
        <v>331</v>
      </c>
      <c r="L35" t="s">
        <v>358</v>
      </c>
      <c r="M35">
        <v>1</v>
      </c>
      <c r="N35">
        <v>6</v>
      </c>
      <c r="O35">
        <v>47.68</v>
      </c>
      <c r="P35">
        <v>49.566699999999997</v>
      </c>
      <c r="Q35">
        <v>31.769300000000001</v>
      </c>
      <c r="R35">
        <v>17.156600000000001</v>
      </c>
      <c r="S35">
        <v>9.4832999999999998</v>
      </c>
      <c r="T35">
        <v>4.3415999999999997</v>
      </c>
      <c r="U35">
        <v>2.7926000000000002</v>
      </c>
      <c r="V35">
        <v>2.1526000000000001</v>
      </c>
      <c r="W35">
        <v>0</v>
      </c>
      <c r="X35">
        <v>0</v>
      </c>
      <c r="Y35">
        <v>3.7321</v>
      </c>
      <c r="Z35">
        <v>10.447100000000001</v>
      </c>
      <c r="AA35" t="s">
        <v>363</v>
      </c>
      <c r="AB35">
        <v>2.4430999999999998</v>
      </c>
      <c r="AC35" t="s">
        <v>237</v>
      </c>
      <c r="AD35">
        <v>4.0464000000000002</v>
      </c>
      <c r="AE35" t="s">
        <v>364</v>
      </c>
      <c r="AF35">
        <v>2.2248000000000001</v>
      </c>
      <c r="AG35">
        <v>36.8108</v>
      </c>
      <c r="AH35">
        <v>224.64689999999999</v>
      </c>
      <c r="AI35">
        <v>1.2</v>
      </c>
      <c r="AK35">
        <v>128</v>
      </c>
      <c r="AL35">
        <v>6</v>
      </c>
      <c r="AM35">
        <v>16</v>
      </c>
      <c r="AN35" t="s">
        <v>360</v>
      </c>
      <c r="AP35" t="str">
        <f t="shared" si="0"/>
        <v/>
      </c>
    </row>
    <row r="36" spans="1:42">
      <c r="A36" t="s">
        <v>365</v>
      </c>
      <c r="B36" s="4">
        <v>43401</v>
      </c>
      <c r="C36" s="1">
        <v>0.53472222222222221</v>
      </c>
      <c r="D36" t="s">
        <v>212</v>
      </c>
      <c r="E36" t="s">
        <v>229</v>
      </c>
      <c r="G36">
        <v>6814</v>
      </c>
      <c r="H36" t="s">
        <v>230</v>
      </c>
      <c r="I36" t="s">
        <v>231</v>
      </c>
      <c r="J36" t="s">
        <v>232</v>
      </c>
      <c r="K36" t="s">
        <v>331</v>
      </c>
      <c r="L36" t="s">
        <v>358</v>
      </c>
      <c r="M36">
        <v>2</v>
      </c>
      <c r="N36">
        <v>6</v>
      </c>
      <c r="O36">
        <v>48.7423</v>
      </c>
      <c r="P36">
        <v>51.021299999999997</v>
      </c>
      <c r="Q36">
        <v>24.2456</v>
      </c>
      <c r="R36">
        <v>5.3712999999999997</v>
      </c>
      <c r="S36">
        <v>5.1025</v>
      </c>
      <c r="T36">
        <v>4.6816000000000004</v>
      </c>
      <c r="U36">
        <v>2.6974</v>
      </c>
      <c r="V36">
        <v>1.8391</v>
      </c>
      <c r="W36">
        <v>0.60670000000000002</v>
      </c>
      <c r="X36">
        <v>0.5716</v>
      </c>
      <c r="Y36">
        <v>0</v>
      </c>
      <c r="Z36">
        <v>18.1221</v>
      </c>
      <c r="AA36" t="s">
        <v>366</v>
      </c>
      <c r="AB36">
        <v>0</v>
      </c>
      <c r="AC36" t="s">
        <v>367</v>
      </c>
      <c r="AD36">
        <v>0.44440000000000002</v>
      </c>
      <c r="AE36" t="s">
        <v>368</v>
      </c>
      <c r="AF36">
        <v>1.6158999999999999</v>
      </c>
      <c r="AG36">
        <v>27.637699999999999</v>
      </c>
      <c r="AH36">
        <v>192.6996</v>
      </c>
      <c r="AI36">
        <v>14</v>
      </c>
      <c r="AK36">
        <v>94</v>
      </c>
      <c r="AL36">
        <v>6</v>
      </c>
      <c r="AM36">
        <v>35</v>
      </c>
      <c r="AN36" t="s">
        <v>360</v>
      </c>
      <c r="AP36" t="str">
        <f t="shared" si="0"/>
        <v/>
      </c>
    </row>
    <row r="37" spans="1:42">
      <c r="A37" t="s">
        <v>369</v>
      </c>
      <c r="B37" s="4">
        <v>43401</v>
      </c>
      <c r="C37" s="1">
        <v>0.53472222222222221</v>
      </c>
      <c r="D37" t="s">
        <v>212</v>
      </c>
      <c r="E37" t="s">
        <v>229</v>
      </c>
      <c r="G37">
        <v>6814</v>
      </c>
      <c r="H37" t="s">
        <v>230</v>
      </c>
      <c r="I37" t="s">
        <v>231</v>
      </c>
      <c r="J37" t="s">
        <v>232</v>
      </c>
      <c r="K37" t="s">
        <v>331</v>
      </c>
      <c r="L37" t="s">
        <v>358</v>
      </c>
      <c r="M37">
        <v>4</v>
      </c>
      <c r="N37">
        <v>6</v>
      </c>
      <c r="O37">
        <v>54.763599999999997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83.295400000000001</v>
      </c>
      <c r="Z37">
        <v>0</v>
      </c>
      <c r="AA37" t="s">
        <v>241</v>
      </c>
      <c r="AB37">
        <v>0.4672</v>
      </c>
      <c r="AC37" t="s">
        <v>274</v>
      </c>
      <c r="AD37">
        <v>0.17680000000000001</v>
      </c>
      <c r="AE37" t="s">
        <v>370</v>
      </c>
      <c r="AF37">
        <v>1.2177</v>
      </c>
      <c r="AG37">
        <v>3.3</v>
      </c>
      <c r="AH37">
        <v>143.22069999999999</v>
      </c>
      <c r="AI37">
        <v>66</v>
      </c>
      <c r="AK37">
        <v>0</v>
      </c>
      <c r="AL37">
        <v>6</v>
      </c>
      <c r="AM37">
        <v>20</v>
      </c>
      <c r="AN37" t="s">
        <v>360</v>
      </c>
      <c r="AP37" t="str">
        <f t="shared" si="0"/>
        <v/>
      </c>
    </row>
    <row r="38" spans="1:42">
      <c r="A38" t="s">
        <v>371</v>
      </c>
      <c r="B38" s="4">
        <v>43401</v>
      </c>
      <c r="C38" s="1">
        <v>0.53472222222222221</v>
      </c>
      <c r="D38" t="s">
        <v>212</v>
      </c>
      <c r="E38" t="s">
        <v>229</v>
      </c>
      <c r="G38">
        <v>6814</v>
      </c>
      <c r="H38" t="s">
        <v>230</v>
      </c>
      <c r="I38" t="s">
        <v>231</v>
      </c>
      <c r="J38" t="s">
        <v>232</v>
      </c>
      <c r="K38" t="s">
        <v>331</v>
      </c>
      <c r="L38" t="s">
        <v>358</v>
      </c>
      <c r="M38">
        <v>5</v>
      </c>
      <c r="N38">
        <v>5</v>
      </c>
      <c r="O38">
        <v>36.040599999999998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54.817700000000002</v>
      </c>
      <c r="Z38">
        <v>0</v>
      </c>
      <c r="AA38" t="s">
        <v>273</v>
      </c>
      <c r="AB38">
        <v>0.8014</v>
      </c>
      <c r="AC38" t="s">
        <v>372</v>
      </c>
      <c r="AD38">
        <v>0.19350000000000001</v>
      </c>
      <c r="AE38" t="s">
        <v>373</v>
      </c>
      <c r="AF38">
        <v>0.97360000000000002</v>
      </c>
      <c r="AG38">
        <v>3.3</v>
      </c>
      <c r="AH38">
        <v>96.126800000000003</v>
      </c>
      <c r="AI38">
        <v>50</v>
      </c>
      <c r="AK38">
        <v>0</v>
      </c>
      <c r="AL38">
        <v>6</v>
      </c>
      <c r="AM38">
        <v>72</v>
      </c>
      <c r="AN38" t="s">
        <v>360</v>
      </c>
      <c r="AP38" t="str">
        <f t="shared" si="0"/>
        <v/>
      </c>
    </row>
    <row r="39" spans="1:42">
      <c r="A39" t="s">
        <v>377</v>
      </c>
      <c r="B39" s="4">
        <v>43401</v>
      </c>
      <c r="C39" s="1">
        <v>0.54166666666666663</v>
      </c>
      <c r="D39" t="s">
        <v>213</v>
      </c>
      <c r="E39" t="s">
        <v>374</v>
      </c>
      <c r="F39" t="s">
        <v>330</v>
      </c>
      <c r="G39">
        <v>6498</v>
      </c>
      <c r="H39" t="s">
        <v>375</v>
      </c>
      <c r="I39" t="s">
        <v>231</v>
      </c>
      <c r="J39" t="s">
        <v>5</v>
      </c>
      <c r="K39" t="s">
        <v>331</v>
      </c>
      <c r="L39" t="s">
        <v>376</v>
      </c>
      <c r="M39">
        <v>2</v>
      </c>
      <c r="N39">
        <v>8</v>
      </c>
      <c r="O39">
        <v>100.386</v>
      </c>
      <c r="P39">
        <v>55.555</v>
      </c>
      <c r="Q39">
        <v>23.160900000000002</v>
      </c>
      <c r="R39">
        <v>7.9398</v>
      </c>
      <c r="S39">
        <v>8.5611999999999995</v>
      </c>
      <c r="T39">
        <v>2.891</v>
      </c>
      <c r="U39">
        <v>2.7037</v>
      </c>
      <c r="V39">
        <v>2.0243000000000002</v>
      </c>
      <c r="W39">
        <v>1.468</v>
      </c>
      <c r="X39">
        <v>1.7190000000000001</v>
      </c>
      <c r="Y39">
        <v>0</v>
      </c>
      <c r="Z39">
        <v>11.6525</v>
      </c>
      <c r="AA39" t="s">
        <v>378</v>
      </c>
      <c r="AB39">
        <v>1.0037</v>
      </c>
      <c r="AC39" t="s">
        <v>379</v>
      </c>
      <c r="AD39">
        <v>1.3849</v>
      </c>
      <c r="AE39" t="s">
        <v>380</v>
      </c>
      <c r="AF39">
        <v>1.6955</v>
      </c>
      <c r="AG39">
        <v>31.4558</v>
      </c>
      <c r="AH39" s="23">
        <v>253.60130000000001</v>
      </c>
      <c r="AI39">
        <v>1.88</v>
      </c>
      <c r="AK39">
        <v>108</v>
      </c>
      <c r="AL39">
        <v>5</v>
      </c>
      <c r="AM39">
        <v>12</v>
      </c>
      <c r="AN39" t="s">
        <v>381</v>
      </c>
      <c r="AP39" t="str">
        <f t="shared" si="0"/>
        <v>Bold</v>
      </c>
    </row>
    <row r="40" spans="1:42">
      <c r="A40" t="s">
        <v>382</v>
      </c>
      <c r="B40" s="4">
        <v>43401</v>
      </c>
      <c r="C40" s="1">
        <v>0.54166666666666663</v>
      </c>
      <c r="D40" t="s">
        <v>213</v>
      </c>
      <c r="E40" t="s">
        <v>374</v>
      </c>
      <c r="F40" t="s">
        <v>330</v>
      </c>
      <c r="G40">
        <v>6498</v>
      </c>
      <c r="H40" t="s">
        <v>375</v>
      </c>
      <c r="I40" t="s">
        <v>231</v>
      </c>
      <c r="J40" t="s">
        <v>5</v>
      </c>
      <c r="K40" t="s">
        <v>331</v>
      </c>
      <c r="L40" t="s">
        <v>376</v>
      </c>
      <c r="M40">
        <v>1</v>
      </c>
      <c r="N40">
        <v>7</v>
      </c>
      <c r="O40">
        <v>111.375</v>
      </c>
      <c r="P40">
        <v>46.528799999999997</v>
      </c>
      <c r="Q40">
        <v>22.96</v>
      </c>
      <c r="R40">
        <v>7.4884000000000004</v>
      </c>
      <c r="S40">
        <v>7.2870999999999997</v>
      </c>
      <c r="T40">
        <v>5.2689000000000004</v>
      </c>
      <c r="U40">
        <v>3.1888999999999998</v>
      </c>
      <c r="V40">
        <v>2.4123000000000001</v>
      </c>
      <c r="W40">
        <v>1.7419</v>
      </c>
      <c r="X40">
        <v>1.3438000000000001</v>
      </c>
      <c r="Y40">
        <v>0</v>
      </c>
      <c r="Z40">
        <v>21.954999999999998</v>
      </c>
      <c r="AB40">
        <v>0</v>
      </c>
      <c r="AC40" t="s">
        <v>383</v>
      </c>
      <c r="AD40">
        <v>1.3102</v>
      </c>
      <c r="AE40" t="s">
        <v>384</v>
      </c>
      <c r="AF40">
        <v>1.8386</v>
      </c>
      <c r="AG40">
        <v>18.709</v>
      </c>
      <c r="AH40">
        <v>253.40790000000001</v>
      </c>
      <c r="AI40">
        <v>0</v>
      </c>
      <c r="AK40">
        <v>122</v>
      </c>
      <c r="AL40">
        <v>5</v>
      </c>
      <c r="AM40">
        <v>3</v>
      </c>
      <c r="AN40" t="s">
        <v>381</v>
      </c>
      <c r="AP40" t="str">
        <f t="shared" si="0"/>
        <v/>
      </c>
    </row>
    <row r="41" spans="1:42">
      <c r="A41" t="s">
        <v>385</v>
      </c>
      <c r="B41" s="4">
        <v>43401</v>
      </c>
      <c r="C41" s="1">
        <v>0.54166666666666663</v>
      </c>
      <c r="D41" t="s">
        <v>213</v>
      </c>
      <c r="E41" t="s">
        <v>374</v>
      </c>
      <c r="F41" t="s">
        <v>330</v>
      </c>
      <c r="G41">
        <v>6498</v>
      </c>
      <c r="H41" t="s">
        <v>375</v>
      </c>
      <c r="I41" t="s">
        <v>231</v>
      </c>
      <c r="J41" t="s">
        <v>5</v>
      </c>
      <c r="K41" t="s">
        <v>331</v>
      </c>
      <c r="L41" t="s">
        <v>376</v>
      </c>
      <c r="M41">
        <v>5</v>
      </c>
      <c r="N41">
        <v>6</v>
      </c>
      <c r="O41">
        <v>77.066400000000002</v>
      </c>
      <c r="P41">
        <v>45.681800000000003</v>
      </c>
      <c r="Q41">
        <v>23.799399999999999</v>
      </c>
      <c r="R41">
        <v>8.0410000000000004</v>
      </c>
      <c r="S41">
        <v>5.6787000000000001</v>
      </c>
      <c r="T41">
        <v>2.9001000000000001</v>
      </c>
      <c r="U41">
        <v>2.9647999999999999</v>
      </c>
      <c r="V41">
        <v>2.2427999999999999</v>
      </c>
      <c r="W41">
        <v>1.8088</v>
      </c>
      <c r="X41">
        <v>1.1299999999999999</v>
      </c>
      <c r="Y41">
        <v>0</v>
      </c>
      <c r="Z41">
        <v>7.9779</v>
      </c>
      <c r="AA41" t="s">
        <v>386</v>
      </c>
      <c r="AB41">
        <v>3.7179000000000002</v>
      </c>
      <c r="AC41" t="s">
        <v>387</v>
      </c>
      <c r="AD41">
        <v>1.8279000000000001</v>
      </c>
      <c r="AE41" t="s">
        <v>388</v>
      </c>
      <c r="AF41">
        <v>0.98729999999999996</v>
      </c>
      <c r="AG41">
        <v>21.980399999999999</v>
      </c>
      <c r="AH41">
        <v>207.80520000000001</v>
      </c>
      <c r="AI41">
        <v>3.33</v>
      </c>
      <c r="AK41">
        <v>93</v>
      </c>
      <c r="AL41">
        <v>5</v>
      </c>
      <c r="AM41">
        <v>9</v>
      </c>
      <c r="AN41" t="s">
        <v>381</v>
      </c>
      <c r="AP41" t="str">
        <f t="shared" si="0"/>
        <v/>
      </c>
    </row>
    <row r="42" spans="1:42">
      <c r="A42" t="s">
        <v>389</v>
      </c>
      <c r="B42" s="4">
        <v>43401</v>
      </c>
      <c r="C42" s="1">
        <v>0.54166666666666663</v>
      </c>
      <c r="D42" t="s">
        <v>213</v>
      </c>
      <c r="E42" t="s">
        <v>374</v>
      </c>
      <c r="F42" t="s">
        <v>330</v>
      </c>
      <c r="G42">
        <v>6498</v>
      </c>
      <c r="H42" t="s">
        <v>375</v>
      </c>
      <c r="I42" t="s">
        <v>231</v>
      </c>
      <c r="J42" t="s">
        <v>5</v>
      </c>
      <c r="K42" t="s">
        <v>331</v>
      </c>
      <c r="L42" t="s">
        <v>376</v>
      </c>
      <c r="M42">
        <v>3</v>
      </c>
      <c r="N42">
        <v>9</v>
      </c>
      <c r="O42">
        <v>56.317599999999999</v>
      </c>
      <c r="P42">
        <v>34.068199999999997</v>
      </c>
      <c r="Q42">
        <v>18.5259</v>
      </c>
      <c r="R42">
        <v>7.4663000000000004</v>
      </c>
      <c r="S42">
        <v>5.1311999999999998</v>
      </c>
      <c r="T42">
        <v>3.637</v>
      </c>
      <c r="U42">
        <v>3.8220000000000001</v>
      </c>
      <c r="V42">
        <v>1.2101999999999999</v>
      </c>
      <c r="W42">
        <v>0.98619999999999997</v>
      </c>
      <c r="X42">
        <v>1.5146999999999999</v>
      </c>
      <c r="Y42">
        <v>0</v>
      </c>
      <c r="Z42">
        <v>20.1007</v>
      </c>
      <c r="AA42" t="s">
        <v>390</v>
      </c>
      <c r="AB42">
        <v>1.61</v>
      </c>
      <c r="AC42" t="s">
        <v>391</v>
      </c>
      <c r="AD42">
        <v>2.4836999999999998</v>
      </c>
      <c r="AE42" t="s">
        <v>392</v>
      </c>
      <c r="AF42">
        <v>0.93700000000000006</v>
      </c>
      <c r="AG42">
        <v>22.182099999999998</v>
      </c>
      <c r="AH42">
        <v>179.99289999999999</v>
      </c>
      <c r="AI42">
        <v>10</v>
      </c>
      <c r="AK42">
        <v>105</v>
      </c>
      <c r="AL42">
        <v>5</v>
      </c>
      <c r="AM42">
        <v>93</v>
      </c>
      <c r="AN42" t="s">
        <v>381</v>
      </c>
      <c r="AP42" t="str">
        <f t="shared" si="0"/>
        <v/>
      </c>
    </row>
    <row r="43" spans="1:42">
      <c r="A43" t="s">
        <v>393</v>
      </c>
      <c r="B43" s="4">
        <v>43401</v>
      </c>
      <c r="C43" s="1">
        <v>0.54166666666666663</v>
      </c>
      <c r="D43" t="s">
        <v>213</v>
      </c>
      <c r="E43" t="s">
        <v>374</v>
      </c>
      <c r="F43" t="s">
        <v>330</v>
      </c>
      <c r="G43">
        <v>6498</v>
      </c>
      <c r="H43" t="s">
        <v>375</v>
      </c>
      <c r="I43" t="s">
        <v>231</v>
      </c>
      <c r="J43" t="s">
        <v>5</v>
      </c>
      <c r="K43" t="s">
        <v>331</v>
      </c>
      <c r="L43" t="s">
        <v>376</v>
      </c>
      <c r="M43">
        <v>6</v>
      </c>
      <c r="N43">
        <v>6</v>
      </c>
      <c r="O43">
        <v>61.787999999999997</v>
      </c>
      <c r="P43">
        <v>49.481000000000002</v>
      </c>
      <c r="Q43">
        <v>22.440300000000001</v>
      </c>
      <c r="R43">
        <v>8.6491000000000007</v>
      </c>
      <c r="S43">
        <v>3.4018000000000002</v>
      </c>
      <c r="T43">
        <v>2.6423999999999999</v>
      </c>
      <c r="U43">
        <v>1.859</v>
      </c>
      <c r="V43">
        <v>0</v>
      </c>
      <c r="W43">
        <v>0</v>
      </c>
      <c r="X43">
        <v>0</v>
      </c>
      <c r="Y43">
        <v>4.3127000000000004</v>
      </c>
      <c r="Z43">
        <v>0</v>
      </c>
      <c r="AA43" t="s">
        <v>394</v>
      </c>
      <c r="AB43">
        <v>1.6500999999999999</v>
      </c>
      <c r="AC43" t="s">
        <v>395</v>
      </c>
      <c r="AD43">
        <v>0.24990000000000001</v>
      </c>
      <c r="AE43" t="s">
        <v>396</v>
      </c>
      <c r="AF43">
        <v>0.1396</v>
      </c>
      <c r="AG43">
        <v>9.9</v>
      </c>
      <c r="AH43">
        <v>166.51390000000001</v>
      </c>
      <c r="AI43">
        <v>25</v>
      </c>
      <c r="AK43">
        <v>89</v>
      </c>
      <c r="AL43">
        <v>5</v>
      </c>
      <c r="AM43">
        <v>29</v>
      </c>
      <c r="AN43" t="s">
        <v>381</v>
      </c>
      <c r="AP43" t="str">
        <f t="shared" si="0"/>
        <v/>
      </c>
    </row>
    <row r="44" spans="1:42">
      <c r="A44" t="s">
        <v>397</v>
      </c>
      <c r="B44" s="4">
        <v>43401</v>
      </c>
      <c r="C44" s="1">
        <v>0.54166666666666663</v>
      </c>
      <c r="D44" t="s">
        <v>213</v>
      </c>
      <c r="E44" t="s">
        <v>374</v>
      </c>
      <c r="F44" t="s">
        <v>330</v>
      </c>
      <c r="G44">
        <v>6498</v>
      </c>
      <c r="H44" t="s">
        <v>375</v>
      </c>
      <c r="I44" t="s">
        <v>231</v>
      </c>
      <c r="J44" t="s">
        <v>5</v>
      </c>
      <c r="K44" t="s">
        <v>331</v>
      </c>
      <c r="L44" t="s">
        <v>376</v>
      </c>
      <c r="M44">
        <v>4</v>
      </c>
      <c r="N44">
        <v>5</v>
      </c>
      <c r="O44">
        <v>48.655200000000001</v>
      </c>
      <c r="P44">
        <v>31.861499999999999</v>
      </c>
      <c r="Q44">
        <v>17.200399999999998</v>
      </c>
      <c r="R44">
        <v>4.2675000000000001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12.2349</v>
      </c>
      <c r="Z44">
        <v>20.9114</v>
      </c>
      <c r="AA44" t="s">
        <v>398</v>
      </c>
      <c r="AB44">
        <v>3.9847999999999999</v>
      </c>
      <c r="AC44" t="s">
        <v>399</v>
      </c>
      <c r="AD44">
        <v>4.0312000000000001</v>
      </c>
      <c r="AE44" t="s">
        <v>400</v>
      </c>
      <c r="AF44">
        <v>2.3531</v>
      </c>
      <c r="AG44">
        <v>5.0999999999999996</v>
      </c>
      <c r="AH44">
        <v>150.6</v>
      </c>
      <c r="AI44">
        <v>1.5</v>
      </c>
      <c r="AK44">
        <v>105</v>
      </c>
      <c r="AL44">
        <v>5</v>
      </c>
      <c r="AM44">
        <v>106</v>
      </c>
      <c r="AN44" t="s">
        <v>381</v>
      </c>
      <c r="AP44" t="str">
        <f t="shared" si="0"/>
        <v/>
      </c>
    </row>
    <row r="45" spans="1:42">
      <c r="A45" t="s">
        <v>403</v>
      </c>
      <c r="B45" s="4">
        <v>43401</v>
      </c>
      <c r="C45" s="1">
        <v>0.54513888888888895</v>
      </c>
      <c r="D45" t="s">
        <v>224</v>
      </c>
      <c r="E45" t="s">
        <v>401</v>
      </c>
      <c r="G45">
        <v>10358</v>
      </c>
      <c r="H45" t="s">
        <v>284</v>
      </c>
      <c r="I45" t="s">
        <v>231</v>
      </c>
      <c r="J45" t="s">
        <v>232</v>
      </c>
      <c r="K45" t="s">
        <v>331</v>
      </c>
      <c r="L45" t="s">
        <v>402</v>
      </c>
      <c r="M45">
        <v>2</v>
      </c>
      <c r="N45">
        <v>7</v>
      </c>
      <c r="O45">
        <v>101.45440000000001</v>
      </c>
      <c r="P45">
        <v>82.689499999999995</v>
      </c>
      <c r="Q45">
        <v>48.706000000000003</v>
      </c>
      <c r="R45">
        <v>15.681900000000001</v>
      </c>
      <c r="S45">
        <v>7.3128000000000002</v>
      </c>
      <c r="T45">
        <v>5.33</v>
      </c>
      <c r="U45">
        <v>4.0007000000000001</v>
      </c>
      <c r="V45">
        <v>2.1564000000000001</v>
      </c>
      <c r="W45">
        <v>3.9820000000000002</v>
      </c>
      <c r="X45">
        <v>1.6800999999999999</v>
      </c>
      <c r="Y45">
        <v>0</v>
      </c>
      <c r="Z45">
        <v>21.482099999999999</v>
      </c>
      <c r="AA45" t="s">
        <v>292</v>
      </c>
      <c r="AB45">
        <v>2.8548</v>
      </c>
      <c r="AC45" t="s">
        <v>262</v>
      </c>
      <c r="AD45">
        <v>3.7229999999999999</v>
      </c>
      <c r="AE45" t="s">
        <v>400</v>
      </c>
      <c r="AF45">
        <v>1.5771999999999999</v>
      </c>
      <c r="AG45">
        <v>14.249599999999999</v>
      </c>
      <c r="AH45" s="23">
        <v>316.88060000000002</v>
      </c>
      <c r="AI45">
        <v>0.8</v>
      </c>
      <c r="AK45">
        <v>0</v>
      </c>
      <c r="AL45">
        <v>9</v>
      </c>
      <c r="AM45">
        <v>186</v>
      </c>
      <c r="AN45" t="s">
        <v>404</v>
      </c>
      <c r="AP45" t="str">
        <f t="shared" si="0"/>
        <v>Bold</v>
      </c>
    </row>
    <row r="46" spans="1:42">
      <c r="A46" t="s">
        <v>405</v>
      </c>
      <c r="B46" s="4">
        <v>43401</v>
      </c>
      <c r="C46" s="1">
        <v>0.54513888888888895</v>
      </c>
      <c r="D46" t="s">
        <v>224</v>
      </c>
      <c r="E46" t="s">
        <v>401</v>
      </c>
      <c r="G46">
        <v>10358</v>
      </c>
      <c r="H46" t="s">
        <v>284</v>
      </c>
      <c r="I46" t="s">
        <v>231</v>
      </c>
      <c r="J46" t="s">
        <v>232</v>
      </c>
      <c r="K46" t="s">
        <v>331</v>
      </c>
      <c r="L46" t="s">
        <v>402</v>
      </c>
      <c r="M46">
        <v>5</v>
      </c>
      <c r="N46">
        <v>8</v>
      </c>
      <c r="O46">
        <v>57.190300000000001</v>
      </c>
      <c r="P46">
        <v>79.858800000000002</v>
      </c>
      <c r="Q46">
        <v>44.1738</v>
      </c>
      <c r="R46">
        <v>13.7994</v>
      </c>
      <c r="S46">
        <v>8.1685999999999996</v>
      </c>
      <c r="T46">
        <v>2.9916999999999998</v>
      </c>
      <c r="U46">
        <v>2.0019999999999998</v>
      </c>
      <c r="V46">
        <v>1.8539000000000001</v>
      </c>
      <c r="W46">
        <v>2.1301000000000001</v>
      </c>
      <c r="X46">
        <v>1.663</v>
      </c>
      <c r="Y46">
        <v>0</v>
      </c>
      <c r="Z46">
        <v>9.2850000000000001</v>
      </c>
      <c r="AA46" t="s">
        <v>406</v>
      </c>
      <c r="AB46">
        <v>1.2698</v>
      </c>
      <c r="AC46" t="s">
        <v>407</v>
      </c>
      <c r="AD46">
        <v>0.95269999999999999</v>
      </c>
      <c r="AE46" t="s">
        <v>408</v>
      </c>
      <c r="AF46">
        <v>0.64639999999999997</v>
      </c>
      <c r="AG46">
        <v>12.204599999999999</v>
      </c>
      <c r="AH46">
        <v>238.19</v>
      </c>
      <c r="AI46">
        <v>6</v>
      </c>
      <c r="AK46">
        <v>0</v>
      </c>
      <c r="AL46">
        <v>9</v>
      </c>
      <c r="AM46">
        <v>14</v>
      </c>
      <c r="AN46" t="s">
        <v>404</v>
      </c>
      <c r="AP46" t="str">
        <f t="shared" si="0"/>
        <v/>
      </c>
    </row>
    <row r="47" spans="1:42">
      <c r="A47" t="s">
        <v>409</v>
      </c>
      <c r="B47" s="4">
        <v>43401</v>
      </c>
      <c r="C47" s="1">
        <v>0.54513888888888895</v>
      </c>
      <c r="D47" t="s">
        <v>224</v>
      </c>
      <c r="E47" t="s">
        <v>401</v>
      </c>
      <c r="G47">
        <v>10358</v>
      </c>
      <c r="H47" t="s">
        <v>284</v>
      </c>
      <c r="I47" t="s">
        <v>231</v>
      </c>
      <c r="J47" t="s">
        <v>232</v>
      </c>
      <c r="K47" t="s">
        <v>331</v>
      </c>
      <c r="L47" t="s">
        <v>402</v>
      </c>
      <c r="M47">
        <v>8</v>
      </c>
      <c r="N47">
        <v>8</v>
      </c>
      <c r="O47">
        <v>49.200499999999998</v>
      </c>
      <c r="P47">
        <v>66.169200000000004</v>
      </c>
      <c r="Q47">
        <v>33.986199999999997</v>
      </c>
      <c r="R47">
        <v>7.1988000000000003</v>
      </c>
      <c r="S47">
        <v>4.1002999999999998</v>
      </c>
      <c r="T47">
        <v>9.8195999999999994</v>
      </c>
      <c r="U47">
        <v>3.5306999999999999</v>
      </c>
      <c r="V47">
        <v>2.5954999999999999</v>
      </c>
      <c r="W47">
        <v>1.4883</v>
      </c>
      <c r="X47">
        <v>1.8447</v>
      </c>
      <c r="Y47">
        <v>0</v>
      </c>
      <c r="Z47">
        <v>17.665700000000001</v>
      </c>
      <c r="AA47" t="s">
        <v>410</v>
      </c>
      <c r="AB47">
        <v>1.0386</v>
      </c>
      <c r="AC47" t="s">
        <v>411</v>
      </c>
      <c r="AD47">
        <v>1.2411000000000001</v>
      </c>
      <c r="AE47" t="s">
        <v>412</v>
      </c>
      <c r="AF47">
        <v>0.13339999999999999</v>
      </c>
      <c r="AG47">
        <v>10.070600000000001</v>
      </c>
      <c r="AH47">
        <v>210.08320000000001</v>
      </c>
      <c r="AI47">
        <v>12</v>
      </c>
      <c r="AK47">
        <v>0</v>
      </c>
      <c r="AL47">
        <v>9</v>
      </c>
      <c r="AM47">
        <v>171</v>
      </c>
      <c r="AN47" t="s">
        <v>404</v>
      </c>
      <c r="AP47" t="str">
        <f t="shared" si="0"/>
        <v/>
      </c>
    </row>
    <row r="48" spans="1:42">
      <c r="A48" t="s">
        <v>413</v>
      </c>
      <c r="B48" s="4">
        <v>43401</v>
      </c>
      <c r="C48" s="1">
        <v>0.54513888888888895</v>
      </c>
      <c r="D48" t="s">
        <v>224</v>
      </c>
      <c r="E48" t="s">
        <v>401</v>
      </c>
      <c r="G48">
        <v>10358</v>
      </c>
      <c r="H48" t="s">
        <v>284</v>
      </c>
      <c r="I48" t="s">
        <v>231</v>
      </c>
      <c r="J48" t="s">
        <v>232</v>
      </c>
      <c r="K48" t="s">
        <v>331</v>
      </c>
      <c r="L48" t="s">
        <v>402</v>
      </c>
      <c r="M48">
        <v>9</v>
      </c>
      <c r="N48">
        <v>6</v>
      </c>
      <c r="O48">
        <v>52.511099999999999</v>
      </c>
      <c r="P48">
        <v>46.578099999999999</v>
      </c>
      <c r="Q48">
        <v>25.859100000000002</v>
      </c>
      <c r="R48">
        <v>13.0342</v>
      </c>
      <c r="S48">
        <v>7.4722</v>
      </c>
      <c r="T48">
        <v>4.5518999999999998</v>
      </c>
      <c r="U48">
        <v>4.2115999999999998</v>
      </c>
      <c r="V48">
        <v>1.6814</v>
      </c>
      <c r="W48">
        <v>0</v>
      </c>
      <c r="X48">
        <v>0</v>
      </c>
      <c r="Y48">
        <v>3.4163000000000001</v>
      </c>
      <c r="Z48">
        <v>19.063600000000001</v>
      </c>
      <c r="AA48" t="s">
        <v>288</v>
      </c>
      <c r="AB48">
        <v>2.7543000000000002</v>
      </c>
      <c r="AC48" t="s">
        <v>262</v>
      </c>
      <c r="AD48">
        <v>2.7229999999999999</v>
      </c>
      <c r="AE48" t="s">
        <v>400</v>
      </c>
      <c r="AF48">
        <v>1.4178999999999999</v>
      </c>
      <c r="AG48">
        <v>7.8754999999999997</v>
      </c>
      <c r="AH48">
        <v>193.15029999999999</v>
      </c>
      <c r="AI48">
        <v>14</v>
      </c>
      <c r="AK48">
        <v>0</v>
      </c>
      <c r="AL48">
        <v>9</v>
      </c>
      <c r="AM48">
        <v>16</v>
      </c>
      <c r="AN48" t="s">
        <v>404</v>
      </c>
      <c r="AP48" t="str">
        <f t="shared" si="0"/>
        <v/>
      </c>
    </row>
    <row r="49" spans="1:42">
      <c r="A49" t="s">
        <v>414</v>
      </c>
      <c r="B49" s="4">
        <v>43401</v>
      </c>
      <c r="C49" s="1">
        <v>0.54513888888888895</v>
      </c>
      <c r="D49" t="s">
        <v>224</v>
      </c>
      <c r="E49" t="s">
        <v>401</v>
      </c>
      <c r="G49">
        <v>10358</v>
      </c>
      <c r="H49" t="s">
        <v>284</v>
      </c>
      <c r="I49" t="s">
        <v>231</v>
      </c>
      <c r="J49" t="s">
        <v>232</v>
      </c>
      <c r="K49" t="s">
        <v>331</v>
      </c>
      <c r="L49" t="s">
        <v>402</v>
      </c>
      <c r="M49">
        <v>3</v>
      </c>
      <c r="N49">
        <v>6</v>
      </c>
      <c r="O49">
        <v>54.768000000000001</v>
      </c>
      <c r="P49">
        <v>45.1858</v>
      </c>
      <c r="Q49">
        <v>29.121300000000002</v>
      </c>
      <c r="R49">
        <v>7.4240000000000004</v>
      </c>
      <c r="S49">
        <v>8.5488999999999997</v>
      </c>
      <c r="T49">
        <v>6.1059999999999999</v>
      </c>
      <c r="U49">
        <v>2.8698000000000001</v>
      </c>
      <c r="V49">
        <v>2.9401999999999999</v>
      </c>
      <c r="W49">
        <v>2.5217999999999998</v>
      </c>
      <c r="X49">
        <v>1.6708000000000001</v>
      </c>
      <c r="Y49">
        <v>0</v>
      </c>
      <c r="Z49">
        <v>15.6286</v>
      </c>
      <c r="AA49" t="s">
        <v>295</v>
      </c>
      <c r="AB49">
        <v>0.86280000000000001</v>
      </c>
      <c r="AC49" t="s">
        <v>296</v>
      </c>
      <c r="AD49">
        <v>1.9804999999999999</v>
      </c>
      <c r="AE49" t="s">
        <v>415</v>
      </c>
      <c r="AF49">
        <v>0.11119999999999999</v>
      </c>
      <c r="AG49">
        <v>6.9749999999999996</v>
      </c>
      <c r="AH49">
        <v>186.71459999999999</v>
      </c>
      <c r="AI49">
        <v>5</v>
      </c>
      <c r="AK49">
        <v>0</v>
      </c>
      <c r="AL49">
        <v>9</v>
      </c>
      <c r="AM49">
        <v>22</v>
      </c>
      <c r="AN49" t="s">
        <v>404</v>
      </c>
      <c r="AP49" t="str">
        <f t="shared" si="0"/>
        <v/>
      </c>
    </row>
    <row r="50" spans="1:42">
      <c r="A50" t="s">
        <v>416</v>
      </c>
      <c r="B50" s="4">
        <v>43401</v>
      </c>
      <c r="C50" s="1">
        <v>0.54513888888888895</v>
      </c>
      <c r="D50" t="s">
        <v>224</v>
      </c>
      <c r="E50" t="s">
        <v>401</v>
      </c>
      <c r="G50">
        <v>10358</v>
      </c>
      <c r="H50" t="s">
        <v>284</v>
      </c>
      <c r="I50" t="s">
        <v>231</v>
      </c>
      <c r="J50" t="s">
        <v>232</v>
      </c>
      <c r="K50" t="s">
        <v>331</v>
      </c>
      <c r="L50" t="s">
        <v>402</v>
      </c>
      <c r="M50">
        <v>1</v>
      </c>
      <c r="N50">
        <v>6</v>
      </c>
      <c r="O50">
        <v>58.051299999999998</v>
      </c>
      <c r="P50">
        <v>40.557699999999997</v>
      </c>
      <c r="Q50">
        <v>23.196400000000001</v>
      </c>
      <c r="R50">
        <v>6.3795999999999999</v>
      </c>
      <c r="S50">
        <v>5.2469999999999999</v>
      </c>
      <c r="T50">
        <v>6.2591999999999999</v>
      </c>
      <c r="U50">
        <v>2.1840999999999999</v>
      </c>
      <c r="V50">
        <v>1.8492</v>
      </c>
      <c r="W50">
        <v>1.3665</v>
      </c>
      <c r="X50">
        <v>1.1939</v>
      </c>
      <c r="Y50">
        <v>0</v>
      </c>
      <c r="Z50">
        <v>19.122900000000001</v>
      </c>
      <c r="AA50" t="s">
        <v>417</v>
      </c>
      <c r="AB50">
        <v>0.61319999999999997</v>
      </c>
      <c r="AC50" t="s">
        <v>418</v>
      </c>
      <c r="AD50">
        <v>0.4526</v>
      </c>
      <c r="AE50" t="s">
        <v>419</v>
      </c>
      <c r="AF50">
        <v>0.60529999999999995</v>
      </c>
      <c r="AG50">
        <v>7.3856999999999999</v>
      </c>
      <c r="AH50">
        <v>174.46459999999999</v>
      </c>
      <c r="AI50">
        <v>16</v>
      </c>
      <c r="AK50">
        <v>0</v>
      </c>
      <c r="AL50">
        <v>9</v>
      </c>
      <c r="AM50">
        <v>16</v>
      </c>
      <c r="AN50" t="s">
        <v>404</v>
      </c>
      <c r="AP50" t="str">
        <f t="shared" si="0"/>
        <v/>
      </c>
    </row>
    <row r="51" spans="1:42">
      <c r="A51" t="s">
        <v>420</v>
      </c>
      <c r="B51" s="4">
        <v>43401</v>
      </c>
      <c r="C51" s="1">
        <v>0.54513888888888895</v>
      </c>
      <c r="D51" t="s">
        <v>224</v>
      </c>
      <c r="E51" t="s">
        <v>401</v>
      </c>
      <c r="G51">
        <v>10358</v>
      </c>
      <c r="H51" t="s">
        <v>284</v>
      </c>
      <c r="I51" t="s">
        <v>231</v>
      </c>
      <c r="J51" t="s">
        <v>232</v>
      </c>
      <c r="K51" t="s">
        <v>331</v>
      </c>
      <c r="L51" t="s">
        <v>402</v>
      </c>
      <c r="M51">
        <v>6</v>
      </c>
      <c r="N51">
        <v>5</v>
      </c>
      <c r="O51">
        <v>63.494999999999997</v>
      </c>
      <c r="P51">
        <v>33.179099999999998</v>
      </c>
      <c r="Q51">
        <v>20.523599999999998</v>
      </c>
      <c r="R51">
        <v>4.2864000000000004</v>
      </c>
      <c r="S51">
        <v>4.9017999999999997</v>
      </c>
      <c r="T51">
        <v>5.2709000000000001</v>
      </c>
      <c r="U51">
        <v>3.0838999999999999</v>
      </c>
      <c r="V51">
        <v>0</v>
      </c>
      <c r="W51">
        <v>0</v>
      </c>
      <c r="X51">
        <v>0</v>
      </c>
      <c r="Y51">
        <v>4.5148999999999999</v>
      </c>
      <c r="Z51">
        <v>19.652899999999999</v>
      </c>
      <c r="AA51" t="s">
        <v>313</v>
      </c>
      <c r="AB51">
        <v>2.6034000000000002</v>
      </c>
      <c r="AC51" t="s">
        <v>278</v>
      </c>
      <c r="AD51">
        <v>3.0122</v>
      </c>
      <c r="AE51" t="s">
        <v>290</v>
      </c>
      <c r="AF51">
        <v>0.58599999999999997</v>
      </c>
      <c r="AG51">
        <v>8.4288000000000007</v>
      </c>
      <c r="AH51">
        <v>173.53880000000001</v>
      </c>
      <c r="AI51">
        <v>14</v>
      </c>
      <c r="AK51">
        <v>0</v>
      </c>
      <c r="AL51">
        <v>9</v>
      </c>
      <c r="AM51">
        <v>14</v>
      </c>
      <c r="AN51" t="s">
        <v>404</v>
      </c>
      <c r="AP51" t="str">
        <f t="shared" si="0"/>
        <v/>
      </c>
    </row>
    <row r="52" spans="1:42">
      <c r="A52" t="s">
        <v>421</v>
      </c>
      <c r="B52" s="4">
        <v>43401</v>
      </c>
      <c r="C52" s="1">
        <v>0.54513888888888895</v>
      </c>
      <c r="D52" t="s">
        <v>224</v>
      </c>
      <c r="E52" t="s">
        <v>401</v>
      </c>
      <c r="G52">
        <v>10358</v>
      </c>
      <c r="H52" t="s">
        <v>284</v>
      </c>
      <c r="I52" t="s">
        <v>231</v>
      </c>
      <c r="J52" t="s">
        <v>232</v>
      </c>
      <c r="K52" t="s">
        <v>331</v>
      </c>
      <c r="L52" t="s">
        <v>402</v>
      </c>
      <c r="M52">
        <v>7</v>
      </c>
      <c r="N52">
        <v>6</v>
      </c>
      <c r="O52">
        <v>39.147399999999998</v>
      </c>
      <c r="P52">
        <v>31.8917</v>
      </c>
      <c r="Q52">
        <v>20.683199999999999</v>
      </c>
      <c r="R52">
        <v>13.0367</v>
      </c>
      <c r="S52">
        <v>5.2652000000000001</v>
      </c>
      <c r="T52">
        <v>9.0620999999999992</v>
      </c>
      <c r="U52">
        <v>5.2709999999999999</v>
      </c>
      <c r="V52">
        <v>3.0777999999999999</v>
      </c>
      <c r="W52">
        <v>2.7124999999999999</v>
      </c>
      <c r="X52">
        <v>1.88</v>
      </c>
      <c r="Y52">
        <v>0</v>
      </c>
      <c r="Z52">
        <v>10.727499999999999</v>
      </c>
      <c r="AA52" t="s">
        <v>422</v>
      </c>
      <c r="AB52">
        <v>1.6966000000000001</v>
      </c>
      <c r="AC52" t="s">
        <v>423</v>
      </c>
      <c r="AD52">
        <v>1.3654999999999999</v>
      </c>
      <c r="AE52" t="s">
        <v>357</v>
      </c>
      <c r="AF52">
        <v>1.7726</v>
      </c>
      <c r="AG52">
        <v>11.821999999999999</v>
      </c>
      <c r="AH52">
        <v>159.4119</v>
      </c>
      <c r="AI52">
        <v>16</v>
      </c>
      <c r="AK52">
        <v>0</v>
      </c>
      <c r="AL52">
        <v>9</v>
      </c>
      <c r="AM52">
        <v>168</v>
      </c>
      <c r="AN52" t="s">
        <v>404</v>
      </c>
      <c r="AP52" t="str">
        <f t="shared" si="0"/>
        <v/>
      </c>
    </row>
    <row r="53" spans="1:42">
      <c r="A53" t="s">
        <v>424</v>
      </c>
      <c r="B53" s="4">
        <v>43401</v>
      </c>
      <c r="C53" s="1">
        <v>0.54513888888888895</v>
      </c>
      <c r="D53" t="s">
        <v>224</v>
      </c>
      <c r="E53" t="s">
        <v>401</v>
      </c>
      <c r="G53">
        <v>10358</v>
      </c>
      <c r="H53" t="s">
        <v>284</v>
      </c>
      <c r="I53" t="s">
        <v>231</v>
      </c>
      <c r="J53" t="s">
        <v>232</v>
      </c>
      <c r="K53" t="s">
        <v>331</v>
      </c>
      <c r="L53" t="s">
        <v>402</v>
      </c>
      <c r="M53">
        <v>4</v>
      </c>
      <c r="N53">
        <v>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317</v>
      </c>
      <c r="AB53">
        <v>1.5765</v>
      </c>
      <c r="AC53" t="s">
        <v>425</v>
      </c>
      <c r="AD53">
        <v>9.69E-2</v>
      </c>
      <c r="AE53" t="s">
        <v>426</v>
      </c>
      <c r="AF53">
        <v>0.97319999999999995</v>
      </c>
      <c r="AG53">
        <v>0</v>
      </c>
      <c r="AH53">
        <v>2.6465999999999998</v>
      </c>
      <c r="AI53">
        <v>33</v>
      </c>
      <c r="AK53">
        <v>0</v>
      </c>
      <c r="AL53">
        <v>9</v>
      </c>
      <c r="AN53" t="s">
        <v>404</v>
      </c>
      <c r="AP53" t="str">
        <f t="shared" si="0"/>
        <v/>
      </c>
    </row>
    <row r="54" spans="1:42">
      <c r="A54" t="s">
        <v>430</v>
      </c>
      <c r="B54" s="4">
        <v>43401</v>
      </c>
      <c r="C54" s="1">
        <v>0.55208333333333337</v>
      </c>
      <c r="D54" t="s">
        <v>146</v>
      </c>
      <c r="E54" t="s">
        <v>427</v>
      </c>
      <c r="F54" t="s">
        <v>428</v>
      </c>
      <c r="G54">
        <v>9747</v>
      </c>
      <c r="H54" t="s">
        <v>230</v>
      </c>
      <c r="I54" t="s">
        <v>231</v>
      </c>
      <c r="J54" t="s">
        <v>5</v>
      </c>
      <c r="K54" t="s">
        <v>331</v>
      </c>
      <c r="L54" t="s">
        <v>429</v>
      </c>
      <c r="M54">
        <v>7</v>
      </c>
      <c r="N54">
        <v>6</v>
      </c>
      <c r="O54">
        <v>105.3099</v>
      </c>
      <c r="P54">
        <v>74.525300000000001</v>
      </c>
      <c r="Q54">
        <v>27.374500000000001</v>
      </c>
      <c r="R54">
        <v>9.0480999999999998</v>
      </c>
      <c r="S54">
        <v>3.6665000000000001</v>
      </c>
      <c r="T54">
        <v>3.1088</v>
      </c>
      <c r="U54">
        <v>3.2483</v>
      </c>
      <c r="V54">
        <v>2.1779999999999999</v>
      </c>
      <c r="W54">
        <v>0.81869999999999998</v>
      </c>
      <c r="X54">
        <v>0</v>
      </c>
      <c r="Y54">
        <v>1.6158999999999999</v>
      </c>
      <c r="Z54">
        <v>20.653600000000001</v>
      </c>
      <c r="AA54" t="s">
        <v>431</v>
      </c>
      <c r="AB54">
        <v>5.3322000000000003</v>
      </c>
      <c r="AC54" t="s">
        <v>432</v>
      </c>
      <c r="AD54">
        <v>3.4765000000000001</v>
      </c>
      <c r="AE54" t="s">
        <v>259</v>
      </c>
      <c r="AF54">
        <v>1.8559000000000001</v>
      </c>
      <c r="AG54">
        <v>24.5806</v>
      </c>
      <c r="AH54" s="23">
        <v>286.79289999999997</v>
      </c>
      <c r="AI54">
        <v>7</v>
      </c>
      <c r="AK54">
        <v>125</v>
      </c>
      <c r="AL54">
        <v>16</v>
      </c>
      <c r="AM54">
        <v>26</v>
      </c>
      <c r="AN54" t="s">
        <v>381</v>
      </c>
      <c r="AP54" t="str">
        <f t="shared" si="0"/>
        <v>Bold</v>
      </c>
    </row>
    <row r="55" spans="1:42">
      <c r="A55" t="s">
        <v>433</v>
      </c>
      <c r="B55" s="4">
        <v>43401</v>
      </c>
      <c r="C55" s="1">
        <v>0.55208333333333337</v>
      </c>
      <c r="D55" t="s">
        <v>146</v>
      </c>
      <c r="E55" t="s">
        <v>427</v>
      </c>
      <c r="F55" t="s">
        <v>428</v>
      </c>
      <c r="G55">
        <v>9747</v>
      </c>
      <c r="H55" t="s">
        <v>230</v>
      </c>
      <c r="I55" t="s">
        <v>231</v>
      </c>
      <c r="J55" t="s">
        <v>5</v>
      </c>
      <c r="K55" t="s">
        <v>331</v>
      </c>
      <c r="L55" t="s">
        <v>429</v>
      </c>
      <c r="M55">
        <v>14</v>
      </c>
      <c r="N55">
        <v>6</v>
      </c>
      <c r="O55">
        <v>77.967799999999997</v>
      </c>
      <c r="P55">
        <v>82.423199999999994</v>
      </c>
      <c r="Q55">
        <v>22.008800000000001</v>
      </c>
      <c r="R55">
        <v>11.7256</v>
      </c>
      <c r="S55">
        <v>5.6981999999999999</v>
      </c>
      <c r="T55">
        <v>4.7847999999999997</v>
      </c>
      <c r="U55">
        <v>4.4147999999999996</v>
      </c>
      <c r="V55">
        <v>2.6414</v>
      </c>
      <c r="W55">
        <v>0.83289999999999997</v>
      </c>
      <c r="X55">
        <v>1.5530999999999999</v>
      </c>
      <c r="Y55">
        <v>0</v>
      </c>
      <c r="Z55">
        <v>21.1829</v>
      </c>
      <c r="AA55" t="s">
        <v>434</v>
      </c>
      <c r="AB55">
        <v>1.1452</v>
      </c>
      <c r="AC55" t="s">
        <v>435</v>
      </c>
      <c r="AD55">
        <v>1.6188</v>
      </c>
      <c r="AE55" t="s">
        <v>347</v>
      </c>
      <c r="AF55">
        <v>1.8371</v>
      </c>
      <c r="AG55">
        <v>35.021599999999999</v>
      </c>
      <c r="AH55">
        <v>274.85610000000003</v>
      </c>
      <c r="AI55">
        <v>10</v>
      </c>
      <c r="AK55">
        <v>117</v>
      </c>
      <c r="AL55">
        <v>16</v>
      </c>
      <c r="AM55">
        <v>185</v>
      </c>
      <c r="AN55" t="s">
        <v>381</v>
      </c>
      <c r="AP55" t="str">
        <f t="shared" si="0"/>
        <v/>
      </c>
    </row>
    <row r="56" spans="1:42">
      <c r="A56" t="s">
        <v>436</v>
      </c>
      <c r="B56" s="4">
        <v>43401</v>
      </c>
      <c r="C56" s="1">
        <v>0.55208333333333337</v>
      </c>
      <c r="D56" t="s">
        <v>146</v>
      </c>
      <c r="E56" t="s">
        <v>427</v>
      </c>
      <c r="F56" t="s">
        <v>428</v>
      </c>
      <c r="G56">
        <v>9747</v>
      </c>
      <c r="H56" t="s">
        <v>230</v>
      </c>
      <c r="I56" t="s">
        <v>231</v>
      </c>
      <c r="J56" t="s">
        <v>5</v>
      </c>
      <c r="K56" t="s">
        <v>331</v>
      </c>
      <c r="L56" t="s">
        <v>429</v>
      </c>
      <c r="M56">
        <v>11</v>
      </c>
      <c r="N56">
        <v>9</v>
      </c>
      <c r="O56">
        <v>73.946299999999994</v>
      </c>
      <c r="P56">
        <v>88.040300000000002</v>
      </c>
      <c r="Q56">
        <v>23.348500000000001</v>
      </c>
      <c r="R56">
        <v>6.8117000000000001</v>
      </c>
      <c r="S56">
        <v>5.2096</v>
      </c>
      <c r="T56">
        <v>4.1414999999999997</v>
      </c>
      <c r="U56">
        <v>2.1398000000000001</v>
      </c>
      <c r="V56">
        <v>3.3256000000000001</v>
      </c>
      <c r="W56">
        <v>1.5419</v>
      </c>
      <c r="X56">
        <v>1.7829999999999999</v>
      </c>
      <c r="Y56">
        <v>0</v>
      </c>
      <c r="Z56">
        <v>19.4971</v>
      </c>
      <c r="AA56" t="s">
        <v>437</v>
      </c>
      <c r="AB56">
        <v>1.7336</v>
      </c>
      <c r="AC56" t="s">
        <v>438</v>
      </c>
      <c r="AD56">
        <v>0.90029999999999999</v>
      </c>
      <c r="AE56" t="s">
        <v>255</v>
      </c>
      <c r="AF56">
        <v>1.6712</v>
      </c>
      <c r="AG56">
        <v>38.953899999999997</v>
      </c>
      <c r="AH56">
        <v>273.0444</v>
      </c>
      <c r="AI56">
        <v>20</v>
      </c>
      <c r="AK56">
        <v>120</v>
      </c>
      <c r="AL56">
        <v>16</v>
      </c>
      <c r="AM56">
        <v>32</v>
      </c>
      <c r="AN56" t="s">
        <v>381</v>
      </c>
      <c r="AP56" t="str">
        <f t="shared" si="0"/>
        <v/>
      </c>
    </row>
    <row r="57" spans="1:42">
      <c r="A57" t="s">
        <v>439</v>
      </c>
      <c r="B57" s="4">
        <v>43401</v>
      </c>
      <c r="C57" s="1">
        <v>0.55208333333333337</v>
      </c>
      <c r="D57" t="s">
        <v>146</v>
      </c>
      <c r="E57" t="s">
        <v>427</v>
      </c>
      <c r="F57" t="s">
        <v>428</v>
      </c>
      <c r="G57">
        <v>9747</v>
      </c>
      <c r="H57" t="s">
        <v>230</v>
      </c>
      <c r="I57" t="s">
        <v>231</v>
      </c>
      <c r="J57" t="s">
        <v>5</v>
      </c>
      <c r="K57" t="s">
        <v>331</v>
      </c>
      <c r="L57" t="s">
        <v>429</v>
      </c>
      <c r="M57">
        <v>6</v>
      </c>
      <c r="N57">
        <v>5</v>
      </c>
      <c r="O57">
        <v>97.003</v>
      </c>
      <c r="P57">
        <v>77.564400000000006</v>
      </c>
      <c r="Q57">
        <v>14.0616</v>
      </c>
      <c r="R57">
        <v>5.2952000000000004</v>
      </c>
      <c r="S57">
        <v>4.0842999999999998</v>
      </c>
      <c r="T57">
        <v>3.5914999999999999</v>
      </c>
      <c r="U57">
        <v>0</v>
      </c>
      <c r="V57">
        <v>0</v>
      </c>
      <c r="W57">
        <v>0</v>
      </c>
      <c r="X57">
        <v>0</v>
      </c>
      <c r="Y57">
        <v>8.4036000000000008</v>
      </c>
      <c r="Z57">
        <v>0</v>
      </c>
      <c r="AA57" t="s">
        <v>440</v>
      </c>
      <c r="AB57">
        <v>0.81779999999999997</v>
      </c>
      <c r="AC57" t="s">
        <v>441</v>
      </c>
      <c r="AD57">
        <v>2.2319</v>
      </c>
      <c r="AE57" t="s">
        <v>307</v>
      </c>
      <c r="AF57">
        <v>1.9448000000000001</v>
      </c>
      <c r="AG57">
        <v>43.098999999999997</v>
      </c>
      <c r="AH57">
        <v>258.09710000000001</v>
      </c>
      <c r="AI57">
        <v>4.5</v>
      </c>
      <c r="AK57">
        <v>125</v>
      </c>
      <c r="AL57">
        <v>16</v>
      </c>
      <c r="AM57">
        <v>130</v>
      </c>
      <c r="AN57" t="s">
        <v>381</v>
      </c>
      <c r="AP57" t="str">
        <f t="shared" si="0"/>
        <v/>
      </c>
    </row>
    <row r="58" spans="1:42">
      <c r="A58" t="s">
        <v>442</v>
      </c>
      <c r="B58" s="4">
        <v>43401</v>
      </c>
      <c r="C58" s="1">
        <v>0.55208333333333337</v>
      </c>
      <c r="D58" t="s">
        <v>146</v>
      </c>
      <c r="E58" t="s">
        <v>427</v>
      </c>
      <c r="F58" t="s">
        <v>428</v>
      </c>
      <c r="G58">
        <v>9747</v>
      </c>
      <c r="H58" t="s">
        <v>230</v>
      </c>
      <c r="I58" t="s">
        <v>231</v>
      </c>
      <c r="J58" t="s">
        <v>5</v>
      </c>
      <c r="K58" t="s">
        <v>331</v>
      </c>
      <c r="L58" t="s">
        <v>429</v>
      </c>
      <c r="M58">
        <v>8</v>
      </c>
      <c r="N58">
        <v>7</v>
      </c>
      <c r="O58">
        <v>63.331800000000001</v>
      </c>
      <c r="P58">
        <v>77.334800000000001</v>
      </c>
      <c r="Q58">
        <v>41.486600000000003</v>
      </c>
      <c r="R58">
        <v>15.5182</v>
      </c>
      <c r="S58">
        <v>9.2690000000000001</v>
      </c>
      <c r="T58">
        <v>5.3440000000000003</v>
      </c>
      <c r="U58">
        <v>4.7256</v>
      </c>
      <c r="V58">
        <v>2.1661000000000001</v>
      </c>
      <c r="W58">
        <v>1.0841000000000001</v>
      </c>
      <c r="X58">
        <v>1.4074</v>
      </c>
      <c r="Y58">
        <v>0</v>
      </c>
      <c r="Z58">
        <v>10.015700000000001</v>
      </c>
      <c r="AA58" t="s">
        <v>443</v>
      </c>
      <c r="AB58">
        <v>2.0453999999999999</v>
      </c>
      <c r="AC58" t="s">
        <v>444</v>
      </c>
      <c r="AD58">
        <v>2.2886000000000002</v>
      </c>
      <c r="AE58" t="s">
        <v>353</v>
      </c>
      <c r="AF58">
        <v>1.7604</v>
      </c>
      <c r="AG58">
        <v>15.4666</v>
      </c>
      <c r="AH58">
        <v>253.24440000000001</v>
      </c>
      <c r="AI58">
        <v>20</v>
      </c>
      <c r="AK58">
        <v>125</v>
      </c>
      <c r="AL58">
        <v>16</v>
      </c>
      <c r="AM58">
        <v>35</v>
      </c>
      <c r="AN58" t="s">
        <v>381</v>
      </c>
      <c r="AP58" t="str">
        <f t="shared" si="0"/>
        <v/>
      </c>
    </row>
    <row r="59" spans="1:42">
      <c r="A59" t="s">
        <v>445</v>
      </c>
      <c r="B59" s="4">
        <v>43401</v>
      </c>
      <c r="C59" s="1">
        <v>0.55208333333333337</v>
      </c>
      <c r="D59" t="s">
        <v>146</v>
      </c>
      <c r="E59" t="s">
        <v>427</v>
      </c>
      <c r="F59" t="s">
        <v>428</v>
      </c>
      <c r="G59">
        <v>9747</v>
      </c>
      <c r="H59" t="s">
        <v>230</v>
      </c>
      <c r="I59" t="s">
        <v>231</v>
      </c>
      <c r="J59" t="s">
        <v>5</v>
      </c>
      <c r="K59" t="s">
        <v>331</v>
      </c>
      <c r="L59" t="s">
        <v>429</v>
      </c>
      <c r="M59">
        <v>5</v>
      </c>
      <c r="N59">
        <v>6</v>
      </c>
      <c r="O59">
        <v>92.894400000000005</v>
      </c>
      <c r="P59">
        <v>62.6554</v>
      </c>
      <c r="Q59">
        <v>26.853300000000001</v>
      </c>
      <c r="R59">
        <v>12.521599999999999</v>
      </c>
      <c r="S59">
        <v>5.6199000000000003</v>
      </c>
      <c r="T59">
        <v>2.7664</v>
      </c>
      <c r="U59">
        <v>3.5061</v>
      </c>
      <c r="V59">
        <v>2.1478000000000002</v>
      </c>
      <c r="W59">
        <v>0.9577</v>
      </c>
      <c r="X59">
        <v>0.82289999999999996</v>
      </c>
      <c r="Y59">
        <v>0</v>
      </c>
      <c r="Z59">
        <v>0</v>
      </c>
      <c r="AA59" t="s">
        <v>446</v>
      </c>
      <c r="AB59">
        <v>1.4991000000000001</v>
      </c>
      <c r="AC59" t="s">
        <v>447</v>
      </c>
      <c r="AD59">
        <v>2.1876000000000002</v>
      </c>
      <c r="AE59" t="s">
        <v>448</v>
      </c>
      <c r="AF59">
        <v>2.7728999999999999</v>
      </c>
      <c r="AG59">
        <v>33.952199999999998</v>
      </c>
      <c r="AH59">
        <v>251.15729999999999</v>
      </c>
      <c r="AI59">
        <v>10</v>
      </c>
      <c r="AK59">
        <v>126</v>
      </c>
      <c r="AL59">
        <v>16</v>
      </c>
      <c r="AM59">
        <v>169</v>
      </c>
      <c r="AN59" t="s">
        <v>381</v>
      </c>
      <c r="AP59" t="str">
        <f t="shared" si="0"/>
        <v/>
      </c>
    </row>
    <row r="60" spans="1:42">
      <c r="A60" t="s">
        <v>449</v>
      </c>
      <c r="B60" s="4">
        <v>43401</v>
      </c>
      <c r="C60" s="1">
        <v>0.55208333333333337</v>
      </c>
      <c r="D60" t="s">
        <v>146</v>
      </c>
      <c r="E60" t="s">
        <v>427</v>
      </c>
      <c r="F60" t="s">
        <v>428</v>
      </c>
      <c r="G60">
        <v>9747</v>
      </c>
      <c r="H60" t="s">
        <v>230</v>
      </c>
      <c r="I60" t="s">
        <v>231</v>
      </c>
      <c r="J60" t="s">
        <v>5</v>
      </c>
      <c r="K60" t="s">
        <v>331</v>
      </c>
      <c r="L60" t="s">
        <v>429</v>
      </c>
      <c r="M60">
        <v>1</v>
      </c>
      <c r="N60">
        <v>5</v>
      </c>
      <c r="O60">
        <v>75.010099999999994</v>
      </c>
      <c r="P60">
        <v>50.160499999999999</v>
      </c>
      <c r="Q60">
        <v>23.052399999999999</v>
      </c>
      <c r="R60">
        <v>10.981299999999999</v>
      </c>
      <c r="S60">
        <v>8.4941999999999993</v>
      </c>
      <c r="T60">
        <v>3.94</v>
      </c>
      <c r="U60">
        <v>3.8734999999999999</v>
      </c>
      <c r="V60">
        <v>3.0669</v>
      </c>
      <c r="W60">
        <v>2.0310999999999999</v>
      </c>
      <c r="X60">
        <v>1.8395999999999999</v>
      </c>
      <c r="Y60">
        <v>0</v>
      </c>
      <c r="Z60">
        <v>21.383600000000001</v>
      </c>
      <c r="AA60" t="s">
        <v>450</v>
      </c>
      <c r="AB60">
        <v>1.399</v>
      </c>
      <c r="AC60" t="s">
        <v>451</v>
      </c>
      <c r="AD60">
        <v>1.522</v>
      </c>
      <c r="AE60" t="s">
        <v>452</v>
      </c>
      <c r="AF60">
        <v>3.0972</v>
      </c>
      <c r="AG60">
        <v>17.524000000000001</v>
      </c>
      <c r="AH60">
        <v>227.37520000000001</v>
      </c>
      <c r="AI60">
        <v>20</v>
      </c>
      <c r="AK60">
        <v>129</v>
      </c>
      <c r="AL60">
        <v>16</v>
      </c>
      <c r="AM60">
        <v>20</v>
      </c>
      <c r="AN60" t="s">
        <v>381</v>
      </c>
      <c r="AP60" t="str">
        <f t="shared" si="0"/>
        <v/>
      </c>
    </row>
    <row r="61" spans="1:42">
      <c r="A61" t="s">
        <v>453</v>
      </c>
      <c r="B61" s="4">
        <v>43401</v>
      </c>
      <c r="C61" s="1">
        <v>0.55208333333333337</v>
      </c>
      <c r="D61" t="s">
        <v>146</v>
      </c>
      <c r="E61" t="s">
        <v>427</v>
      </c>
      <c r="F61" t="s">
        <v>428</v>
      </c>
      <c r="G61">
        <v>9747</v>
      </c>
      <c r="H61" t="s">
        <v>230</v>
      </c>
      <c r="I61" t="s">
        <v>231</v>
      </c>
      <c r="J61" t="s">
        <v>5</v>
      </c>
      <c r="K61" t="s">
        <v>331</v>
      </c>
      <c r="L61" t="s">
        <v>429</v>
      </c>
      <c r="M61">
        <v>13</v>
      </c>
      <c r="N61">
        <v>5</v>
      </c>
      <c r="O61">
        <v>70.7</v>
      </c>
      <c r="P61">
        <v>61.170200000000001</v>
      </c>
      <c r="Q61">
        <v>31.078800000000001</v>
      </c>
      <c r="R61">
        <v>4.8875000000000002</v>
      </c>
      <c r="S61">
        <v>4.0156000000000001</v>
      </c>
      <c r="T61">
        <v>3.6913</v>
      </c>
      <c r="U61">
        <v>1.9622999999999999</v>
      </c>
      <c r="V61">
        <v>2.2094999999999998</v>
      </c>
      <c r="W61">
        <v>1.8694999999999999</v>
      </c>
      <c r="X61">
        <v>1.3059000000000001</v>
      </c>
      <c r="Y61">
        <v>0</v>
      </c>
      <c r="Z61">
        <v>22.143599999999999</v>
      </c>
      <c r="AA61" t="s">
        <v>454</v>
      </c>
      <c r="AB61">
        <v>0.159</v>
      </c>
      <c r="AC61" t="s">
        <v>356</v>
      </c>
      <c r="AD61">
        <v>1.0582</v>
      </c>
      <c r="AE61" t="s">
        <v>455</v>
      </c>
      <c r="AF61">
        <v>1.9041999999999999</v>
      </c>
      <c r="AG61">
        <v>18.591999999999999</v>
      </c>
      <c r="AH61">
        <v>226.74760000000001</v>
      </c>
      <c r="AI61">
        <v>8</v>
      </c>
      <c r="AK61">
        <v>118</v>
      </c>
      <c r="AL61">
        <v>16</v>
      </c>
      <c r="AM61">
        <v>11</v>
      </c>
      <c r="AN61" t="s">
        <v>381</v>
      </c>
      <c r="AP61" t="str">
        <f t="shared" si="0"/>
        <v/>
      </c>
    </row>
    <row r="62" spans="1:42">
      <c r="A62" t="s">
        <v>456</v>
      </c>
      <c r="B62" s="4">
        <v>43401</v>
      </c>
      <c r="C62" s="1">
        <v>0.55208333333333337</v>
      </c>
      <c r="D62" t="s">
        <v>146</v>
      </c>
      <c r="E62" t="s">
        <v>427</v>
      </c>
      <c r="F62" t="s">
        <v>428</v>
      </c>
      <c r="G62">
        <v>9747</v>
      </c>
      <c r="H62" t="s">
        <v>230</v>
      </c>
      <c r="I62" t="s">
        <v>231</v>
      </c>
      <c r="J62" t="s">
        <v>5</v>
      </c>
      <c r="K62" t="s">
        <v>331</v>
      </c>
      <c r="L62" t="s">
        <v>429</v>
      </c>
      <c r="M62">
        <v>9</v>
      </c>
      <c r="N62">
        <v>5</v>
      </c>
      <c r="O62">
        <v>93.038200000000003</v>
      </c>
      <c r="P62">
        <v>39.445900000000002</v>
      </c>
      <c r="Q62">
        <v>14.7195</v>
      </c>
      <c r="R62">
        <v>8.5535999999999994</v>
      </c>
      <c r="S62">
        <v>4.2591999999999999</v>
      </c>
      <c r="T62">
        <v>5.3445999999999998</v>
      </c>
      <c r="U62">
        <v>3.1762999999999999</v>
      </c>
      <c r="V62">
        <v>0.67969999999999997</v>
      </c>
      <c r="W62">
        <v>0</v>
      </c>
      <c r="X62">
        <v>0</v>
      </c>
      <c r="Y62">
        <v>2.8046000000000002</v>
      </c>
      <c r="Z62">
        <v>12.142099999999999</v>
      </c>
      <c r="AA62" t="s">
        <v>457</v>
      </c>
      <c r="AB62">
        <v>0.49619999999999997</v>
      </c>
      <c r="AC62" t="s">
        <v>458</v>
      </c>
      <c r="AD62">
        <v>3.2204999999999999</v>
      </c>
      <c r="AE62" t="s">
        <v>459</v>
      </c>
      <c r="AF62">
        <v>1.8253999999999999</v>
      </c>
      <c r="AG62">
        <v>29.8004</v>
      </c>
      <c r="AH62">
        <v>219.50630000000001</v>
      </c>
      <c r="AI62">
        <v>10</v>
      </c>
      <c r="AK62">
        <v>123</v>
      </c>
      <c r="AL62">
        <v>16</v>
      </c>
      <c r="AM62">
        <v>15</v>
      </c>
      <c r="AN62" t="s">
        <v>381</v>
      </c>
      <c r="AP62" t="str">
        <f t="shared" si="0"/>
        <v/>
      </c>
    </row>
    <row r="63" spans="1:42">
      <c r="A63" t="s">
        <v>460</v>
      </c>
      <c r="B63" s="4">
        <v>43401</v>
      </c>
      <c r="C63" s="1">
        <v>0.55208333333333337</v>
      </c>
      <c r="D63" t="s">
        <v>146</v>
      </c>
      <c r="E63" t="s">
        <v>427</v>
      </c>
      <c r="F63" t="s">
        <v>428</v>
      </c>
      <c r="G63">
        <v>9747</v>
      </c>
      <c r="H63" t="s">
        <v>230</v>
      </c>
      <c r="I63" t="s">
        <v>231</v>
      </c>
      <c r="J63" t="s">
        <v>5</v>
      </c>
      <c r="K63" t="s">
        <v>331</v>
      </c>
      <c r="L63" t="s">
        <v>429</v>
      </c>
      <c r="M63">
        <v>10</v>
      </c>
      <c r="N63">
        <v>6</v>
      </c>
      <c r="O63">
        <v>75.81</v>
      </c>
      <c r="P63">
        <v>50.636299999999999</v>
      </c>
      <c r="Q63">
        <v>17.3217</v>
      </c>
      <c r="R63">
        <v>8.3927999999999994</v>
      </c>
      <c r="S63">
        <v>5.0396999999999998</v>
      </c>
      <c r="T63">
        <v>3.2932999999999999</v>
      </c>
      <c r="U63">
        <v>1.3227</v>
      </c>
      <c r="V63">
        <v>0</v>
      </c>
      <c r="W63">
        <v>0</v>
      </c>
      <c r="X63">
        <v>0</v>
      </c>
      <c r="Y63">
        <v>4.5252999999999997</v>
      </c>
      <c r="Z63">
        <v>4.375</v>
      </c>
      <c r="AA63" t="s">
        <v>461</v>
      </c>
      <c r="AB63">
        <v>0.56899999999999995</v>
      </c>
      <c r="AC63" t="s">
        <v>462</v>
      </c>
      <c r="AD63">
        <v>1.4377</v>
      </c>
      <c r="AE63" t="s">
        <v>463</v>
      </c>
      <c r="AF63">
        <v>1.0906</v>
      </c>
      <c r="AG63">
        <v>43.914099999999998</v>
      </c>
      <c r="AH63">
        <v>217.72819999999999</v>
      </c>
      <c r="AI63">
        <v>10</v>
      </c>
      <c r="AK63">
        <v>122</v>
      </c>
      <c r="AL63">
        <v>16</v>
      </c>
      <c r="AM63">
        <v>498</v>
      </c>
      <c r="AN63" t="s">
        <v>381</v>
      </c>
      <c r="AP63" t="str">
        <f t="shared" si="0"/>
        <v/>
      </c>
    </row>
    <row r="64" spans="1:42">
      <c r="A64" t="s">
        <v>464</v>
      </c>
      <c r="B64" s="4">
        <v>43401</v>
      </c>
      <c r="C64" s="1">
        <v>0.55208333333333337</v>
      </c>
      <c r="D64" t="s">
        <v>146</v>
      </c>
      <c r="E64" t="s">
        <v>427</v>
      </c>
      <c r="F64" t="s">
        <v>428</v>
      </c>
      <c r="G64">
        <v>9747</v>
      </c>
      <c r="H64" t="s">
        <v>230</v>
      </c>
      <c r="I64" t="s">
        <v>231</v>
      </c>
      <c r="J64" t="s">
        <v>5</v>
      </c>
      <c r="K64" t="s">
        <v>331</v>
      </c>
      <c r="L64" t="s">
        <v>429</v>
      </c>
      <c r="M64">
        <v>2</v>
      </c>
      <c r="N64">
        <v>10</v>
      </c>
      <c r="O64">
        <v>62.077100000000002</v>
      </c>
      <c r="P64">
        <v>51.636099999999999</v>
      </c>
      <c r="Q64">
        <v>22.161899999999999</v>
      </c>
      <c r="R64">
        <v>12.602499999999999</v>
      </c>
      <c r="S64">
        <v>5.9920999999999998</v>
      </c>
      <c r="T64">
        <v>5.2919</v>
      </c>
      <c r="U64">
        <v>3.4664000000000001</v>
      </c>
      <c r="V64">
        <v>2.9001999999999999</v>
      </c>
      <c r="W64">
        <v>2.8037999999999998</v>
      </c>
      <c r="X64">
        <v>2.0819999999999999</v>
      </c>
      <c r="Y64">
        <v>0</v>
      </c>
      <c r="Z64">
        <v>21.0336</v>
      </c>
      <c r="AA64" t="s">
        <v>465</v>
      </c>
      <c r="AB64">
        <v>1.4200999999999999</v>
      </c>
      <c r="AC64" t="s">
        <v>350</v>
      </c>
      <c r="AD64">
        <v>3.073</v>
      </c>
      <c r="AE64" t="s">
        <v>466</v>
      </c>
      <c r="AF64">
        <v>0.62419999999999998</v>
      </c>
      <c r="AG64">
        <v>19.826699999999999</v>
      </c>
      <c r="AH64">
        <v>216.99160000000001</v>
      </c>
      <c r="AI64">
        <v>16</v>
      </c>
      <c r="AK64">
        <v>129</v>
      </c>
      <c r="AL64">
        <v>16</v>
      </c>
      <c r="AM64">
        <v>20</v>
      </c>
      <c r="AN64" t="s">
        <v>381</v>
      </c>
      <c r="AP64" t="str">
        <f t="shared" si="0"/>
        <v/>
      </c>
    </row>
    <row r="65" spans="1:42">
      <c r="A65" t="s">
        <v>467</v>
      </c>
      <c r="B65" s="4">
        <v>43401</v>
      </c>
      <c r="C65" s="1">
        <v>0.55208333333333337</v>
      </c>
      <c r="D65" t="s">
        <v>146</v>
      </c>
      <c r="E65" t="s">
        <v>427</v>
      </c>
      <c r="F65" t="s">
        <v>428</v>
      </c>
      <c r="G65">
        <v>9747</v>
      </c>
      <c r="H65" t="s">
        <v>230</v>
      </c>
      <c r="I65" t="s">
        <v>231</v>
      </c>
      <c r="J65" t="s">
        <v>5</v>
      </c>
      <c r="K65" t="s">
        <v>331</v>
      </c>
      <c r="L65" t="s">
        <v>429</v>
      </c>
      <c r="M65">
        <v>15</v>
      </c>
      <c r="N65">
        <v>7</v>
      </c>
      <c r="O65">
        <v>59.872500000000002</v>
      </c>
      <c r="P65">
        <v>39.7196</v>
      </c>
      <c r="Q65">
        <v>30.852699999999999</v>
      </c>
      <c r="R65">
        <v>11.770799999999999</v>
      </c>
      <c r="S65">
        <v>3.3552</v>
      </c>
      <c r="T65">
        <v>3.2210999999999999</v>
      </c>
      <c r="U65">
        <v>2.9874000000000001</v>
      </c>
      <c r="V65">
        <v>2.6059000000000001</v>
      </c>
      <c r="W65">
        <v>1.3976</v>
      </c>
      <c r="X65">
        <v>1.0961000000000001</v>
      </c>
      <c r="Y65">
        <v>0</v>
      </c>
      <c r="Z65">
        <v>13.475</v>
      </c>
      <c r="AA65" t="s">
        <v>468</v>
      </c>
      <c r="AB65">
        <v>2.2324000000000002</v>
      </c>
      <c r="AC65" t="s">
        <v>469</v>
      </c>
      <c r="AD65">
        <v>2.8492999999999999</v>
      </c>
      <c r="AE65" t="s">
        <v>259</v>
      </c>
      <c r="AF65">
        <v>1.9743999999999999</v>
      </c>
      <c r="AG65">
        <v>27.1</v>
      </c>
      <c r="AH65">
        <v>204.51</v>
      </c>
      <c r="AI65">
        <v>12</v>
      </c>
      <c r="AK65">
        <v>116</v>
      </c>
      <c r="AL65">
        <v>16</v>
      </c>
      <c r="AM65">
        <v>41</v>
      </c>
      <c r="AN65" t="s">
        <v>381</v>
      </c>
      <c r="AP65" t="str">
        <f t="shared" si="0"/>
        <v/>
      </c>
    </row>
    <row r="66" spans="1:42">
      <c r="A66" t="s">
        <v>470</v>
      </c>
      <c r="B66" s="4">
        <v>43401</v>
      </c>
      <c r="C66" s="1">
        <v>0.55208333333333337</v>
      </c>
      <c r="D66" t="s">
        <v>146</v>
      </c>
      <c r="E66" t="s">
        <v>427</v>
      </c>
      <c r="F66" t="s">
        <v>428</v>
      </c>
      <c r="G66">
        <v>9747</v>
      </c>
      <c r="H66" t="s">
        <v>230</v>
      </c>
      <c r="I66" t="s">
        <v>231</v>
      </c>
      <c r="J66" t="s">
        <v>5</v>
      </c>
      <c r="K66" t="s">
        <v>331</v>
      </c>
      <c r="L66" t="s">
        <v>429</v>
      </c>
      <c r="M66">
        <v>3</v>
      </c>
      <c r="N66">
        <v>6</v>
      </c>
      <c r="O66">
        <v>65.568899999999999</v>
      </c>
      <c r="P66">
        <v>60.410200000000003</v>
      </c>
      <c r="Q66">
        <v>19.6587</v>
      </c>
      <c r="R66">
        <v>7.5254000000000003</v>
      </c>
      <c r="S66">
        <v>5.4462999999999999</v>
      </c>
      <c r="T66">
        <v>4.8300999999999998</v>
      </c>
      <c r="U66">
        <v>1.4837</v>
      </c>
      <c r="V66">
        <v>1.0672999999999999</v>
      </c>
      <c r="W66">
        <v>0</v>
      </c>
      <c r="X66">
        <v>0</v>
      </c>
      <c r="Y66">
        <v>2.7448999999999999</v>
      </c>
      <c r="Z66">
        <v>9.4350000000000005</v>
      </c>
      <c r="AA66" t="s">
        <v>471</v>
      </c>
      <c r="AB66">
        <v>1.2025999999999999</v>
      </c>
      <c r="AC66" t="s">
        <v>342</v>
      </c>
      <c r="AD66">
        <v>4.4108000000000001</v>
      </c>
      <c r="AE66" t="s">
        <v>311</v>
      </c>
      <c r="AF66">
        <v>2.0428999999999999</v>
      </c>
      <c r="AG66">
        <v>15.349500000000001</v>
      </c>
      <c r="AH66">
        <v>201.17619999999999</v>
      </c>
      <c r="AI66">
        <v>16</v>
      </c>
      <c r="AK66">
        <v>128</v>
      </c>
      <c r="AL66">
        <v>16</v>
      </c>
      <c r="AM66">
        <v>191</v>
      </c>
      <c r="AN66" t="s">
        <v>381</v>
      </c>
      <c r="AP66" t="str">
        <f t="shared" ref="AP66:AP129" si="1">IF(AND(D66&lt;&gt;D65,C66&lt;&gt;C65),"Bold","")</f>
        <v/>
      </c>
    </row>
    <row r="67" spans="1:42">
      <c r="A67" t="s">
        <v>472</v>
      </c>
      <c r="B67" s="4">
        <v>43401</v>
      </c>
      <c r="C67" s="1">
        <v>0.55208333333333337</v>
      </c>
      <c r="D67" t="s">
        <v>146</v>
      </c>
      <c r="E67" t="s">
        <v>427</v>
      </c>
      <c r="F67" t="s">
        <v>428</v>
      </c>
      <c r="G67">
        <v>9747</v>
      </c>
      <c r="H67" t="s">
        <v>230</v>
      </c>
      <c r="I67" t="s">
        <v>231</v>
      </c>
      <c r="J67" t="s">
        <v>5</v>
      </c>
      <c r="K67" t="s">
        <v>331</v>
      </c>
      <c r="L67" t="s">
        <v>429</v>
      </c>
      <c r="M67">
        <v>4</v>
      </c>
      <c r="N67">
        <v>6</v>
      </c>
      <c r="O67">
        <v>35.486899999999999</v>
      </c>
      <c r="P67">
        <v>33.080800000000004</v>
      </c>
      <c r="Q67">
        <v>22.174099999999999</v>
      </c>
      <c r="R67">
        <v>10.628399999999999</v>
      </c>
      <c r="S67">
        <v>4.6478000000000002</v>
      </c>
      <c r="T67">
        <v>5.51</v>
      </c>
      <c r="U67">
        <v>3.2425000000000002</v>
      </c>
      <c r="V67">
        <v>1.7553000000000001</v>
      </c>
      <c r="W67">
        <v>0</v>
      </c>
      <c r="X67">
        <v>0</v>
      </c>
      <c r="Y67">
        <v>2.8107000000000002</v>
      </c>
      <c r="Z67">
        <v>11.074999999999999</v>
      </c>
      <c r="AA67" t="s">
        <v>473</v>
      </c>
      <c r="AB67">
        <v>1.1981999999999999</v>
      </c>
      <c r="AC67" t="s">
        <v>474</v>
      </c>
      <c r="AD67">
        <v>4.0393999999999997</v>
      </c>
      <c r="AE67" t="s">
        <v>475</v>
      </c>
      <c r="AF67">
        <v>3.0131999999999999</v>
      </c>
      <c r="AG67">
        <v>22.975000000000001</v>
      </c>
      <c r="AH67">
        <v>161.63720000000001</v>
      </c>
      <c r="AI67">
        <v>8</v>
      </c>
      <c r="AK67">
        <v>127</v>
      </c>
      <c r="AL67">
        <v>16</v>
      </c>
      <c r="AM67">
        <v>297</v>
      </c>
      <c r="AN67" t="s">
        <v>381</v>
      </c>
      <c r="AP67" t="str">
        <f t="shared" si="1"/>
        <v/>
      </c>
    </row>
    <row r="68" spans="1:42">
      <c r="A68" t="s">
        <v>476</v>
      </c>
      <c r="B68" s="4">
        <v>43401</v>
      </c>
      <c r="C68" s="1">
        <v>0.55208333333333337</v>
      </c>
      <c r="D68" t="s">
        <v>146</v>
      </c>
      <c r="E68" t="s">
        <v>427</v>
      </c>
      <c r="F68" t="s">
        <v>428</v>
      </c>
      <c r="G68">
        <v>9747</v>
      </c>
      <c r="H68" t="s">
        <v>230</v>
      </c>
      <c r="I68" t="s">
        <v>231</v>
      </c>
      <c r="J68" t="s">
        <v>5</v>
      </c>
      <c r="K68" t="s">
        <v>331</v>
      </c>
      <c r="L68" t="s">
        <v>429</v>
      </c>
      <c r="M68">
        <v>12</v>
      </c>
      <c r="N68">
        <v>7</v>
      </c>
      <c r="O68">
        <v>36.864199999999997</v>
      </c>
      <c r="P68">
        <v>33.789700000000003</v>
      </c>
      <c r="Q68">
        <v>22.398399999999999</v>
      </c>
      <c r="R68">
        <v>8.2485999999999997</v>
      </c>
      <c r="S68">
        <v>4.6913999999999998</v>
      </c>
      <c r="T68">
        <v>3.7917999999999998</v>
      </c>
      <c r="U68">
        <v>2.7484999999999999</v>
      </c>
      <c r="V68">
        <v>2.9847999999999999</v>
      </c>
      <c r="W68">
        <v>1.3640000000000001</v>
      </c>
      <c r="X68">
        <v>1.4222999999999999</v>
      </c>
      <c r="Y68">
        <v>0</v>
      </c>
      <c r="Z68">
        <v>20.072099999999999</v>
      </c>
      <c r="AA68" t="s">
        <v>477</v>
      </c>
      <c r="AB68">
        <v>0</v>
      </c>
      <c r="AC68" t="s">
        <v>478</v>
      </c>
      <c r="AD68">
        <v>2.7587999999999999</v>
      </c>
      <c r="AE68" t="s">
        <v>479</v>
      </c>
      <c r="AF68">
        <v>1.7633000000000001</v>
      </c>
      <c r="AG68">
        <v>13.775700000000001</v>
      </c>
      <c r="AH68">
        <v>156.67359999999999</v>
      </c>
      <c r="AI68">
        <v>50</v>
      </c>
      <c r="AK68">
        <v>120</v>
      </c>
      <c r="AL68">
        <v>16</v>
      </c>
      <c r="AM68">
        <v>288</v>
      </c>
      <c r="AN68" t="s">
        <v>381</v>
      </c>
      <c r="AP68" t="str">
        <f t="shared" si="1"/>
        <v/>
      </c>
    </row>
    <row r="69" spans="1:42">
      <c r="A69" t="s">
        <v>480</v>
      </c>
      <c r="B69" s="4">
        <v>43401</v>
      </c>
      <c r="C69" s="1">
        <v>0.55208333333333337</v>
      </c>
      <c r="D69" t="s">
        <v>146</v>
      </c>
      <c r="E69" t="s">
        <v>427</v>
      </c>
      <c r="F69" t="s">
        <v>428</v>
      </c>
      <c r="G69">
        <v>9747</v>
      </c>
      <c r="H69" t="s">
        <v>230</v>
      </c>
      <c r="I69" t="s">
        <v>231</v>
      </c>
      <c r="J69" t="s">
        <v>5</v>
      </c>
      <c r="K69" t="s">
        <v>331</v>
      </c>
      <c r="L69" t="s">
        <v>429</v>
      </c>
      <c r="M69">
        <v>16</v>
      </c>
      <c r="N69">
        <v>5</v>
      </c>
      <c r="O69">
        <v>46.050800000000002</v>
      </c>
      <c r="P69">
        <v>25.534099999999999</v>
      </c>
      <c r="Q69">
        <v>14.597099999999999</v>
      </c>
      <c r="R69">
        <v>5.3414999999999999</v>
      </c>
      <c r="S69">
        <v>1.7264999999999999</v>
      </c>
      <c r="T69">
        <v>1.8326</v>
      </c>
      <c r="U69">
        <v>1.9507000000000001</v>
      </c>
      <c r="V69">
        <v>0</v>
      </c>
      <c r="W69">
        <v>0</v>
      </c>
      <c r="X69">
        <v>0</v>
      </c>
      <c r="Y69">
        <v>2.8639999999999999</v>
      </c>
      <c r="Z69">
        <v>0</v>
      </c>
      <c r="AA69" t="s">
        <v>481</v>
      </c>
      <c r="AB69">
        <v>0.80559999999999998</v>
      </c>
      <c r="AC69" t="s">
        <v>482</v>
      </c>
      <c r="AD69">
        <v>2.5186999999999999</v>
      </c>
      <c r="AE69" t="s">
        <v>326</v>
      </c>
      <c r="AF69">
        <v>1.65</v>
      </c>
      <c r="AG69">
        <v>14.1858</v>
      </c>
      <c r="AH69">
        <v>119.0574</v>
      </c>
      <c r="AI69">
        <v>12</v>
      </c>
      <c r="AK69">
        <v>115</v>
      </c>
      <c r="AL69">
        <v>16</v>
      </c>
      <c r="AM69">
        <v>247</v>
      </c>
      <c r="AN69" t="s">
        <v>381</v>
      </c>
      <c r="AP69" t="str">
        <f t="shared" si="1"/>
        <v/>
      </c>
    </row>
    <row r="70" spans="1:42">
      <c r="A70" t="s">
        <v>484</v>
      </c>
      <c r="B70" s="4">
        <v>43401</v>
      </c>
      <c r="C70" s="1">
        <v>0.55902777777777779</v>
      </c>
      <c r="D70" t="s">
        <v>212</v>
      </c>
      <c r="E70" t="s">
        <v>283</v>
      </c>
      <c r="G70">
        <v>5996</v>
      </c>
      <c r="H70" t="s">
        <v>230</v>
      </c>
      <c r="I70" t="s">
        <v>231</v>
      </c>
      <c r="J70" t="s">
        <v>232</v>
      </c>
      <c r="K70" t="s">
        <v>285</v>
      </c>
      <c r="L70" t="s">
        <v>483</v>
      </c>
      <c r="M70">
        <v>4</v>
      </c>
      <c r="N70">
        <v>5</v>
      </c>
      <c r="O70">
        <v>96.36</v>
      </c>
      <c r="P70">
        <v>54.116</v>
      </c>
      <c r="Q70">
        <v>32.7483</v>
      </c>
      <c r="R70">
        <v>13.3012</v>
      </c>
      <c r="S70">
        <v>10.031000000000001</v>
      </c>
      <c r="T70">
        <v>8.6386000000000003</v>
      </c>
      <c r="U70">
        <v>6.1269</v>
      </c>
      <c r="V70">
        <v>2.2231000000000001</v>
      </c>
      <c r="W70">
        <v>2.1139000000000001</v>
      </c>
      <c r="X70">
        <v>2.4864000000000002</v>
      </c>
      <c r="Y70">
        <v>0</v>
      </c>
      <c r="Z70">
        <v>21.295000000000002</v>
      </c>
      <c r="AA70" t="s">
        <v>485</v>
      </c>
      <c r="AB70">
        <v>8.4400000000000003E-2</v>
      </c>
      <c r="AC70" t="s">
        <v>306</v>
      </c>
      <c r="AD70">
        <v>0.95479999999999998</v>
      </c>
      <c r="AE70" t="s">
        <v>486</v>
      </c>
      <c r="AF70">
        <v>2.1783999999999999</v>
      </c>
      <c r="AG70">
        <v>14.6534</v>
      </c>
      <c r="AH70" s="23">
        <v>267.31150000000002</v>
      </c>
      <c r="AI70">
        <v>6</v>
      </c>
      <c r="AK70">
        <v>112</v>
      </c>
      <c r="AL70">
        <v>10</v>
      </c>
      <c r="AM70">
        <v>8</v>
      </c>
      <c r="AN70" t="s">
        <v>239</v>
      </c>
      <c r="AP70" t="str">
        <f t="shared" si="1"/>
        <v>Bold</v>
      </c>
    </row>
    <row r="71" spans="1:42">
      <c r="A71" t="s">
        <v>487</v>
      </c>
      <c r="B71" s="4">
        <v>43401</v>
      </c>
      <c r="C71" s="1">
        <v>0.55902777777777779</v>
      </c>
      <c r="D71" t="s">
        <v>212</v>
      </c>
      <c r="E71" t="s">
        <v>283</v>
      </c>
      <c r="G71">
        <v>5996</v>
      </c>
      <c r="H71" t="s">
        <v>230</v>
      </c>
      <c r="I71" t="s">
        <v>231</v>
      </c>
      <c r="J71" t="s">
        <v>232</v>
      </c>
      <c r="K71" t="s">
        <v>285</v>
      </c>
      <c r="L71" t="s">
        <v>483</v>
      </c>
      <c r="M71">
        <v>2</v>
      </c>
      <c r="N71">
        <v>5</v>
      </c>
      <c r="O71">
        <v>91.327200000000005</v>
      </c>
      <c r="P71">
        <v>64.608900000000006</v>
      </c>
      <c r="Q71">
        <v>31.8873</v>
      </c>
      <c r="R71">
        <v>13.184799999999999</v>
      </c>
      <c r="S71">
        <v>5.5080999999999998</v>
      </c>
      <c r="T71">
        <v>4.5354000000000001</v>
      </c>
      <c r="U71">
        <v>2.9847000000000001</v>
      </c>
      <c r="V71">
        <v>2.4022000000000001</v>
      </c>
      <c r="W71">
        <v>1.4056</v>
      </c>
      <c r="X71">
        <v>1.5722</v>
      </c>
      <c r="Y71">
        <v>0</v>
      </c>
      <c r="Z71">
        <v>21.7043</v>
      </c>
      <c r="AA71" t="s">
        <v>488</v>
      </c>
      <c r="AB71">
        <v>1.5599000000000001</v>
      </c>
      <c r="AC71" t="s">
        <v>489</v>
      </c>
      <c r="AD71">
        <v>0.6593</v>
      </c>
      <c r="AE71" t="s">
        <v>490</v>
      </c>
      <c r="AF71">
        <v>0</v>
      </c>
      <c r="AG71">
        <v>12.624000000000001</v>
      </c>
      <c r="AH71">
        <v>255.9639</v>
      </c>
      <c r="AI71">
        <v>6</v>
      </c>
      <c r="AK71">
        <v>112</v>
      </c>
      <c r="AL71">
        <v>10</v>
      </c>
      <c r="AM71">
        <v>22</v>
      </c>
      <c r="AN71" t="s">
        <v>239</v>
      </c>
      <c r="AP71" t="str">
        <f t="shared" si="1"/>
        <v/>
      </c>
    </row>
    <row r="72" spans="1:42">
      <c r="A72" t="s">
        <v>491</v>
      </c>
      <c r="B72" s="4">
        <v>43401</v>
      </c>
      <c r="C72" s="1">
        <v>0.55902777777777779</v>
      </c>
      <c r="D72" t="s">
        <v>212</v>
      </c>
      <c r="E72" t="s">
        <v>283</v>
      </c>
      <c r="G72">
        <v>5996</v>
      </c>
      <c r="H72" t="s">
        <v>230</v>
      </c>
      <c r="I72" t="s">
        <v>231</v>
      </c>
      <c r="J72" t="s">
        <v>232</v>
      </c>
      <c r="K72" t="s">
        <v>285</v>
      </c>
      <c r="L72" t="s">
        <v>483</v>
      </c>
      <c r="M72">
        <v>1</v>
      </c>
      <c r="N72">
        <v>6</v>
      </c>
      <c r="O72">
        <v>74.871499999999997</v>
      </c>
      <c r="P72">
        <v>53.267899999999997</v>
      </c>
      <c r="Q72">
        <v>23.554200000000002</v>
      </c>
      <c r="R72">
        <v>10.2056</v>
      </c>
      <c r="S72">
        <v>6.9283999999999999</v>
      </c>
      <c r="T72">
        <v>5.5080999999999998</v>
      </c>
      <c r="U72">
        <v>2.7978999999999998</v>
      </c>
      <c r="V72">
        <v>0</v>
      </c>
      <c r="W72">
        <v>0</v>
      </c>
      <c r="X72">
        <v>0</v>
      </c>
      <c r="Y72">
        <v>5.8262</v>
      </c>
      <c r="Z72">
        <v>25.631399999999999</v>
      </c>
      <c r="AA72" t="s">
        <v>241</v>
      </c>
      <c r="AB72">
        <v>0.4672</v>
      </c>
      <c r="AC72" t="s">
        <v>242</v>
      </c>
      <c r="AD72">
        <v>0.747</v>
      </c>
      <c r="AE72" t="s">
        <v>492</v>
      </c>
      <c r="AF72">
        <v>1.4358</v>
      </c>
      <c r="AG72">
        <v>25.19</v>
      </c>
      <c r="AH72">
        <v>236.43109999999999</v>
      </c>
      <c r="AI72">
        <v>2</v>
      </c>
      <c r="AK72">
        <v>0</v>
      </c>
      <c r="AL72">
        <v>10</v>
      </c>
      <c r="AM72">
        <v>14</v>
      </c>
      <c r="AN72" t="s">
        <v>239</v>
      </c>
      <c r="AP72" t="str">
        <f t="shared" si="1"/>
        <v/>
      </c>
    </row>
    <row r="73" spans="1:42">
      <c r="A73" t="s">
        <v>493</v>
      </c>
      <c r="B73" s="4">
        <v>43401</v>
      </c>
      <c r="C73" s="1">
        <v>0.55902777777777779</v>
      </c>
      <c r="D73" t="s">
        <v>212</v>
      </c>
      <c r="E73" t="s">
        <v>283</v>
      </c>
      <c r="G73">
        <v>5996</v>
      </c>
      <c r="H73" t="s">
        <v>230</v>
      </c>
      <c r="I73" t="s">
        <v>231</v>
      </c>
      <c r="J73" t="s">
        <v>232</v>
      </c>
      <c r="K73" t="s">
        <v>285</v>
      </c>
      <c r="L73" t="s">
        <v>483</v>
      </c>
      <c r="M73">
        <v>3</v>
      </c>
      <c r="N73">
        <v>5</v>
      </c>
      <c r="O73">
        <v>76.972999999999999</v>
      </c>
      <c r="P73">
        <v>38.642400000000002</v>
      </c>
      <c r="Q73">
        <v>22.5092</v>
      </c>
      <c r="R73">
        <v>8.8150999999999993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18.3842</v>
      </c>
      <c r="Z73">
        <v>18.495000000000001</v>
      </c>
      <c r="AA73" t="s">
        <v>494</v>
      </c>
      <c r="AB73">
        <v>0.94</v>
      </c>
      <c r="AC73" t="s">
        <v>262</v>
      </c>
      <c r="AD73">
        <v>2.2663000000000002</v>
      </c>
      <c r="AE73" t="s">
        <v>426</v>
      </c>
      <c r="AF73">
        <v>1.9862</v>
      </c>
      <c r="AG73">
        <v>26.75</v>
      </c>
      <c r="AH73">
        <v>215.76140000000001</v>
      </c>
      <c r="AI73">
        <v>3</v>
      </c>
      <c r="AK73">
        <v>0</v>
      </c>
      <c r="AL73">
        <v>10</v>
      </c>
      <c r="AM73">
        <v>15</v>
      </c>
      <c r="AN73" t="s">
        <v>239</v>
      </c>
      <c r="AP73" t="str">
        <f t="shared" si="1"/>
        <v/>
      </c>
    </row>
    <row r="74" spans="1:42">
      <c r="A74" t="s">
        <v>495</v>
      </c>
      <c r="B74" s="4">
        <v>43401</v>
      </c>
      <c r="C74" s="1">
        <v>0.55902777777777779</v>
      </c>
      <c r="D74" t="s">
        <v>212</v>
      </c>
      <c r="E74" t="s">
        <v>283</v>
      </c>
      <c r="G74">
        <v>5996</v>
      </c>
      <c r="H74" t="s">
        <v>230</v>
      </c>
      <c r="I74" t="s">
        <v>231</v>
      </c>
      <c r="J74" t="s">
        <v>232</v>
      </c>
      <c r="K74" t="s">
        <v>285</v>
      </c>
      <c r="L74" t="s">
        <v>483</v>
      </c>
      <c r="M74">
        <v>10</v>
      </c>
      <c r="N74">
        <v>5</v>
      </c>
      <c r="O74">
        <v>71.480900000000005</v>
      </c>
      <c r="P74">
        <v>51.247399999999999</v>
      </c>
      <c r="Q74">
        <v>15.278600000000001</v>
      </c>
      <c r="R74">
        <v>5.9619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16.331399999999999</v>
      </c>
      <c r="Z74">
        <v>15.257099999999999</v>
      </c>
      <c r="AA74" t="s">
        <v>496</v>
      </c>
      <c r="AB74">
        <v>1.8341000000000001</v>
      </c>
      <c r="AC74" t="s">
        <v>497</v>
      </c>
      <c r="AD74">
        <v>0.16020000000000001</v>
      </c>
      <c r="AE74" t="s">
        <v>498</v>
      </c>
      <c r="AF74">
        <v>1.7724</v>
      </c>
      <c r="AG74">
        <v>24</v>
      </c>
      <c r="AH74">
        <v>203.32400000000001</v>
      </c>
      <c r="AI74">
        <v>10</v>
      </c>
      <c r="AK74">
        <v>0</v>
      </c>
      <c r="AL74">
        <v>10</v>
      </c>
      <c r="AM74">
        <v>27</v>
      </c>
      <c r="AN74" t="s">
        <v>239</v>
      </c>
      <c r="AP74" t="str">
        <f t="shared" si="1"/>
        <v/>
      </c>
    </row>
    <row r="75" spans="1:42">
      <c r="A75" t="s">
        <v>499</v>
      </c>
      <c r="B75" s="4">
        <v>43401</v>
      </c>
      <c r="C75" s="1">
        <v>0.55902777777777779</v>
      </c>
      <c r="D75" t="s">
        <v>212</v>
      </c>
      <c r="E75" t="s">
        <v>283</v>
      </c>
      <c r="G75">
        <v>5996</v>
      </c>
      <c r="H75" t="s">
        <v>230</v>
      </c>
      <c r="I75" t="s">
        <v>231</v>
      </c>
      <c r="J75" t="s">
        <v>232</v>
      </c>
      <c r="K75" t="s">
        <v>285</v>
      </c>
      <c r="L75" t="s">
        <v>483</v>
      </c>
      <c r="M75">
        <v>6</v>
      </c>
      <c r="N75">
        <v>6</v>
      </c>
      <c r="O75">
        <v>56.231699999999996</v>
      </c>
      <c r="P75">
        <v>45.122199999999999</v>
      </c>
      <c r="Q75">
        <v>15.55</v>
      </c>
      <c r="R75">
        <v>7.8902999999999999</v>
      </c>
      <c r="S75">
        <v>3.7970000000000002</v>
      </c>
      <c r="T75">
        <v>0</v>
      </c>
      <c r="U75">
        <v>0</v>
      </c>
      <c r="V75">
        <v>0</v>
      </c>
      <c r="W75">
        <v>0</v>
      </c>
      <c r="X75">
        <v>0</v>
      </c>
      <c r="Y75">
        <v>10.4579</v>
      </c>
      <c r="Z75">
        <v>14.427899999999999</v>
      </c>
      <c r="AA75" t="s">
        <v>500</v>
      </c>
      <c r="AB75">
        <v>0.86199999999999999</v>
      </c>
      <c r="AC75" t="s">
        <v>501</v>
      </c>
      <c r="AD75">
        <v>4.4400000000000002E-2</v>
      </c>
      <c r="AE75" t="s">
        <v>502</v>
      </c>
      <c r="AF75">
        <v>0.77559999999999996</v>
      </c>
      <c r="AG75">
        <v>12.1996</v>
      </c>
      <c r="AH75">
        <v>167.3586</v>
      </c>
      <c r="AI75">
        <v>16</v>
      </c>
      <c r="AK75">
        <v>92</v>
      </c>
      <c r="AL75">
        <v>10</v>
      </c>
      <c r="AM75">
        <v>15</v>
      </c>
      <c r="AN75" t="s">
        <v>239</v>
      </c>
      <c r="AP75" t="str">
        <f t="shared" si="1"/>
        <v/>
      </c>
    </row>
    <row r="76" spans="1:42">
      <c r="A76" t="s">
        <v>503</v>
      </c>
      <c r="B76" s="4">
        <v>43401</v>
      </c>
      <c r="C76" s="1">
        <v>0.55902777777777779</v>
      </c>
      <c r="D76" t="s">
        <v>212</v>
      </c>
      <c r="E76" t="s">
        <v>283</v>
      </c>
      <c r="G76">
        <v>5996</v>
      </c>
      <c r="H76" t="s">
        <v>230</v>
      </c>
      <c r="I76" t="s">
        <v>231</v>
      </c>
      <c r="J76" t="s">
        <v>232</v>
      </c>
      <c r="K76" t="s">
        <v>285</v>
      </c>
      <c r="L76" t="s">
        <v>483</v>
      </c>
      <c r="M76">
        <v>9</v>
      </c>
      <c r="N76">
        <v>6</v>
      </c>
      <c r="O76">
        <v>53.001899999999999</v>
      </c>
      <c r="P76">
        <v>39.331200000000003</v>
      </c>
      <c r="Q76">
        <v>14.6579</v>
      </c>
      <c r="R76">
        <v>7.6822999999999997</v>
      </c>
      <c r="S76">
        <v>3.5472999999999999</v>
      </c>
      <c r="T76">
        <v>3.2065000000000001</v>
      </c>
      <c r="U76">
        <v>2.8100999999999998</v>
      </c>
      <c r="V76">
        <v>0</v>
      </c>
      <c r="W76">
        <v>0</v>
      </c>
      <c r="X76">
        <v>0</v>
      </c>
      <c r="Y76">
        <v>4.0167999999999999</v>
      </c>
      <c r="Z76">
        <v>18.9679</v>
      </c>
      <c r="AA76" t="s">
        <v>273</v>
      </c>
      <c r="AB76">
        <v>0.43780000000000002</v>
      </c>
      <c r="AC76" t="s">
        <v>504</v>
      </c>
      <c r="AD76">
        <v>1.141</v>
      </c>
      <c r="AE76" t="s">
        <v>505</v>
      </c>
      <c r="AF76">
        <v>1.5839000000000001</v>
      </c>
      <c r="AG76">
        <v>5.4713000000000003</v>
      </c>
      <c r="AH76">
        <v>155.85579999999999</v>
      </c>
      <c r="AI76">
        <v>16</v>
      </c>
      <c r="AK76">
        <v>0</v>
      </c>
      <c r="AL76">
        <v>10</v>
      </c>
      <c r="AM76">
        <v>11</v>
      </c>
      <c r="AN76" t="s">
        <v>239</v>
      </c>
      <c r="AP76" t="str">
        <f t="shared" si="1"/>
        <v/>
      </c>
    </row>
    <row r="77" spans="1:42">
      <c r="A77" t="s">
        <v>506</v>
      </c>
      <c r="B77" s="4">
        <v>43401</v>
      </c>
      <c r="C77" s="1">
        <v>0.55902777777777779</v>
      </c>
      <c r="D77" t="s">
        <v>212</v>
      </c>
      <c r="E77" t="s">
        <v>283</v>
      </c>
      <c r="G77">
        <v>5996</v>
      </c>
      <c r="H77" t="s">
        <v>230</v>
      </c>
      <c r="I77" t="s">
        <v>231</v>
      </c>
      <c r="J77" t="s">
        <v>232</v>
      </c>
      <c r="K77" t="s">
        <v>285</v>
      </c>
      <c r="L77" t="s">
        <v>483</v>
      </c>
      <c r="M77">
        <v>7</v>
      </c>
      <c r="N77">
        <v>7</v>
      </c>
      <c r="O77">
        <v>41.395200000000003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62.9621</v>
      </c>
      <c r="Z77">
        <v>7.1113999999999997</v>
      </c>
      <c r="AA77" t="s">
        <v>507</v>
      </c>
      <c r="AB77">
        <v>0.10059999999999999</v>
      </c>
      <c r="AC77" t="s">
        <v>508</v>
      </c>
      <c r="AD77">
        <v>0</v>
      </c>
      <c r="AE77" t="s">
        <v>509</v>
      </c>
      <c r="AF77">
        <v>1.5726</v>
      </c>
      <c r="AG77">
        <v>3.9</v>
      </c>
      <c r="AH77">
        <v>117.0419</v>
      </c>
      <c r="AI77">
        <v>50</v>
      </c>
      <c r="AK77">
        <v>0</v>
      </c>
      <c r="AL77">
        <v>10</v>
      </c>
      <c r="AM77">
        <v>20</v>
      </c>
      <c r="AN77" t="s">
        <v>239</v>
      </c>
      <c r="AP77" t="str">
        <f t="shared" si="1"/>
        <v/>
      </c>
    </row>
    <row r="78" spans="1:42">
      <c r="A78" t="s">
        <v>510</v>
      </c>
      <c r="B78" s="4">
        <v>43401</v>
      </c>
      <c r="C78" s="1">
        <v>0.55902777777777779</v>
      </c>
      <c r="D78" t="s">
        <v>212</v>
      </c>
      <c r="E78" t="s">
        <v>283</v>
      </c>
      <c r="G78">
        <v>5996</v>
      </c>
      <c r="H78" t="s">
        <v>230</v>
      </c>
      <c r="I78" t="s">
        <v>231</v>
      </c>
      <c r="J78" t="s">
        <v>232</v>
      </c>
      <c r="K78" t="s">
        <v>285</v>
      </c>
      <c r="L78" t="s">
        <v>483</v>
      </c>
      <c r="M78">
        <v>5</v>
      </c>
      <c r="N78">
        <v>7</v>
      </c>
      <c r="O78">
        <v>49.762</v>
      </c>
      <c r="P78">
        <v>21.348800000000001</v>
      </c>
      <c r="Q78">
        <v>6.6501999999999999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13.681800000000001</v>
      </c>
      <c r="Z78">
        <v>4.5242000000000004</v>
      </c>
      <c r="AA78" t="s">
        <v>511</v>
      </c>
      <c r="AB78">
        <v>0.24299999999999999</v>
      </c>
      <c r="AC78" t="s">
        <v>512</v>
      </c>
      <c r="AD78">
        <v>1.3727</v>
      </c>
      <c r="AE78" t="s">
        <v>408</v>
      </c>
      <c r="AF78">
        <v>0.95269999999999999</v>
      </c>
      <c r="AG78">
        <v>4.9000000000000004</v>
      </c>
      <c r="AH78">
        <v>103.4354</v>
      </c>
      <c r="AI78">
        <v>50</v>
      </c>
      <c r="AK78">
        <v>0</v>
      </c>
      <c r="AL78">
        <v>10</v>
      </c>
      <c r="AM78">
        <v>11</v>
      </c>
      <c r="AN78" t="s">
        <v>239</v>
      </c>
      <c r="AP78" t="str">
        <f t="shared" si="1"/>
        <v/>
      </c>
    </row>
    <row r="79" spans="1:42">
      <c r="A79" t="s">
        <v>513</v>
      </c>
      <c r="B79" s="4">
        <v>43401</v>
      </c>
      <c r="C79" s="1">
        <v>0.55902777777777779</v>
      </c>
      <c r="D79" t="s">
        <v>212</v>
      </c>
      <c r="E79" t="s">
        <v>283</v>
      </c>
      <c r="G79">
        <v>5996</v>
      </c>
      <c r="H79" t="s">
        <v>230</v>
      </c>
      <c r="I79" t="s">
        <v>231</v>
      </c>
      <c r="J79" t="s">
        <v>232</v>
      </c>
      <c r="K79" t="s">
        <v>285</v>
      </c>
      <c r="L79" t="s">
        <v>483</v>
      </c>
      <c r="M79">
        <v>8</v>
      </c>
      <c r="N79">
        <v>5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363</v>
      </c>
      <c r="AB79">
        <v>2.6846999999999999</v>
      </c>
      <c r="AC79" t="s">
        <v>514</v>
      </c>
      <c r="AD79">
        <v>1.8900999999999999</v>
      </c>
      <c r="AE79" t="s">
        <v>515</v>
      </c>
      <c r="AF79">
        <v>4.0705</v>
      </c>
      <c r="AG79">
        <v>2.4</v>
      </c>
      <c r="AH79">
        <v>11.045299999999999</v>
      </c>
      <c r="AI79">
        <v>7</v>
      </c>
      <c r="AK79">
        <v>0</v>
      </c>
      <c r="AL79">
        <v>10</v>
      </c>
      <c r="AN79" t="s">
        <v>239</v>
      </c>
      <c r="AP79" t="str">
        <f t="shared" si="1"/>
        <v/>
      </c>
    </row>
    <row r="80" spans="1:42">
      <c r="A80" t="s">
        <v>517</v>
      </c>
      <c r="B80" s="4">
        <v>43401</v>
      </c>
      <c r="C80" s="1">
        <v>0.56597222222222221</v>
      </c>
      <c r="D80" t="s">
        <v>213</v>
      </c>
      <c r="E80" t="s">
        <v>374</v>
      </c>
      <c r="F80" t="s">
        <v>330</v>
      </c>
      <c r="G80">
        <v>5198</v>
      </c>
      <c r="H80" t="s">
        <v>375</v>
      </c>
      <c r="I80" t="s">
        <v>231</v>
      </c>
      <c r="J80" t="s">
        <v>232</v>
      </c>
      <c r="K80" t="s">
        <v>331</v>
      </c>
      <c r="L80" t="s">
        <v>516</v>
      </c>
      <c r="M80">
        <v>1</v>
      </c>
      <c r="N80">
        <v>6</v>
      </c>
      <c r="O80">
        <v>110.583</v>
      </c>
      <c r="P80">
        <v>46.365299999999998</v>
      </c>
      <c r="Q80">
        <v>21.375599999999999</v>
      </c>
      <c r="R80">
        <v>7.9836</v>
      </c>
      <c r="S80">
        <v>6.6571999999999996</v>
      </c>
      <c r="T80">
        <v>3.4853000000000001</v>
      </c>
      <c r="U80">
        <v>3.4079000000000002</v>
      </c>
      <c r="V80">
        <v>1.8053999999999999</v>
      </c>
      <c r="W80">
        <v>1.8142</v>
      </c>
      <c r="X80">
        <v>1.224</v>
      </c>
      <c r="Y80">
        <v>0</v>
      </c>
      <c r="Z80">
        <v>8.3550000000000004</v>
      </c>
      <c r="AA80" t="s">
        <v>518</v>
      </c>
      <c r="AB80">
        <v>2.927</v>
      </c>
      <c r="AC80" t="s">
        <v>519</v>
      </c>
      <c r="AD80">
        <v>2.2467000000000001</v>
      </c>
      <c r="AE80" t="s">
        <v>520</v>
      </c>
      <c r="AF80">
        <v>5.7817999999999996</v>
      </c>
      <c r="AG80">
        <v>43.555300000000003</v>
      </c>
      <c r="AH80" s="23">
        <v>267.56740000000002</v>
      </c>
      <c r="AI80">
        <v>6</v>
      </c>
      <c r="AK80">
        <v>112</v>
      </c>
      <c r="AL80">
        <v>4</v>
      </c>
      <c r="AM80">
        <v>9</v>
      </c>
      <c r="AN80" t="s">
        <v>521</v>
      </c>
      <c r="AP80" t="str">
        <f t="shared" si="1"/>
        <v>Bold</v>
      </c>
    </row>
    <row r="81" spans="1:42">
      <c r="A81" t="s">
        <v>522</v>
      </c>
      <c r="B81" s="4">
        <v>43401</v>
      </c>
      <c r="C81" s="1">
        <v>0.56597222222222221</v>
      </c>
      <c r="D81" t="s">
        <v>213</v>
      </c>
      <c r="E81" t="s">
        <v>374</v>
      </c>
      <c r="F81" t="s">
        <v>330</v>
      </c>
      <c r="G81">
        <v>5198</v>
      </c>
      <c r="H81" t="s">
        <v>375</v>
      </c>
      <c r="I81" t="s">
        <v>231</v>
      </c>
      <c r="J81" t="s">
        <v>232</v>
      </c>
      <c r="K81" t="s">
        <v>331</v>
      </c>
      <c r="L81" t="s">
        <v>516</v>
      </c>
      <c r="M81">
        <v>4</v>
      </c>
      <c r="N81">
        <v>5</v>
      </c>
      <c r="O81">
        <v>87.614999999999995</v>
      </c>
      <c r="P81">
        <v>46.230499999999999</v>
      </c>
      <c r="Q81">
        <v>23.980699999999999</v>
      </c>
      <c r="R81">
        <v>6.7394999999999996</v>
      </c>
      <c r="S81">
        <v>4.0228999999999999</v>
      </c>
      <c r="T81">
        <v>0</v>
      </c>
      <c r="U81">
        <v>0</v>
      </c>
      <c r="V81">
        <v>0</v>
      </c>
      <c r="W81">
        <v>0</v>
      </c>
      <c r="X81">
        <v>0</v>
      </c>
      <c r="Y81">
        <v>12.5502</v>
      </c>
      <c r="Z81">
        <v>19.654299999999999</v>
      </c>
      <c r="AA81" t="s">
        <v>523</v>
      </c>
      <c r="AB81">
        <v>2.6937000000000002</v>
      </c>
      <c r="AC81" t="s">
        <v>524</v>
      </c>
      <c r="AD81">
        <v>3.3401999999999998</v>
      </c>
      <c r="AE81" t="s">
        <v>259</v>
      </c>
      <c r="AF81">
        <v>1.8544</v>
      </c>
      <c r="AG81">
        <v>11</v>
      </c>
      <c r="AH81">
        <v>219.6814</v>
      </c>
      <c r="AI81">
        <v>1.38</v>
      </c>
      <c r="AK81">
        <v>117</v>
      </c>
      <c r="AL81">
        <v>4</v>
      </c>
      <c r="AM81">
        <v>24</v>
      </c>
      <c r="AN81" t="s">
        <v>521</v>
      </c>
      <c r="AP81" t="str">
        <f t="shared" si="1"/>
        <v/>
      </c>
    </row>
    <row r="82" spans="1:42">
      <c r="A82" t="s">
        <v>525</v>
      </c>
      <c r="B82" s="4">
        <v>43401</v>
      </c>
      <c r="C82" s="1">
        <v>0.56597222222222221</v>
      </c>
      <c r="D82" t="s">
        <v>213</v>
      </c>
      <c r="E82" t="s">
        <v>374</v>
      </c>
      <c r="F82" t="s">
        <v>330</v>
      </c>
      <c r="G82">
        <v>5198</v>
      </c>
      <c r="H82" t="s">
        <v>375</v>
      </c>
      <c r="I82" t="s">
        <v>231</v>
      </c>
      <c r="J82" t="s">
        <v>232</v>
      </c>
      <c r="K82" t="s">
        <v>331</v>
      </c>
      <c r="L82" t="s">
        <v>516</v>
      </c>
      <c r="M82">
        <v>2</v>
      </c>
      <c r="N82">
        <v>5</v>
      </c>
      <c r="O82">
        <v>48.441699999999997</v>
      </c>
      <c r="P82">
        <v>70.413399999999996</v>
      </c>
      <c r="Q82">
        <v>16.4268</v>
      </c>
      <c r="R82">
        <v>4.6157000000000004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15.934699999999999</v>
      </c>
      <c r="Z82">
        <v>8.7220999999999993</v>
      </c>
      <c r="AA82" t="s">
        <v>398</v>
      </c>
      <c r="AB82">
        <v>3.9847999999999999</v>
      </c>
      <c r="AC82" t="s">
        <v>399</v>
      </c>
      <c r="AD82">
        <v>4.0312000000000001</v>
      </c>
      <c r="AE82" t="s">
        <v>526</v>
      </c>
      <c r="AF82">
        <v>1.5379</v>
      </c>
      <c r="AG82">
        <v>43</v>
      </c>
      <c r="AH82">
        <v>217.10830000000001</v>
      </c>
      <c r="AI82">
        <v>1.1000000000000001</v>
      </c>
      <c r="AK82">
        <v>125</v>
      </c>
      <c r="AL82">
        <v>4</v>
      </c>
      <c r="AM82">
        <v>144</v>
      </c>
      <c r="AN82" t="s">
        <v>521</v>
      </c>
      <c r="AP82" t="str">
        <f t="shared" si="1"/>
        <v/>
      </c>
    </row>
    <row r="83" spans="1:42">
      <c r="A83" t="s">
        <v>527</v>
      </c>
      <c r="B83" s="4">
        <v>43401</v>
      </c>
      <c r="C83" s="1">
        <v>0.56597222222222221</v>
      </c>
      <c r="D83" t="s">
        <v>213</v>
      </c>
      <c r="E83" t="s">
        <v>374</v>
      </c>
      <c r="F83" t="s">
        <v>330</v>
      </c>
      <c r="G83">
        <v>5198</v>
      </c>
      <c r="H83" t="s">
        <v>375</v>
      </c>
      <c r="I83" t="s">
        <v>231</v>
      </c>
      <c r="J83" t="s">
        <v>232</v>
      </c>
      <c r="K83" t="s">
        <v>331</v>
      </c>
      <c r="L83" t="s">
        <v>516</v>
      </c>
      <c r="M83">
        <v>3</v>
      </c>
      <c r="N83">
        <v>4</v>
      </c>
      <c r="O83">
        <v>28.324100000000001</v>
      </c>
      <c r="P83">
        <v>29.480899999999998</v>
      </c>
      <c r="Q83">
        <v>8.7090999999999994</v>
      </c>
      <c r="R83">
        <v>4.391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8.8909000000000002</v>
      </c>
      <c r="Z83">
        <v>0</v>
      </c>
      <c r="AA83" t="s">
        <v>528</v>
      </c>
      <c r="AB83">
        <v>2.6597</v>
      </c>
      <c r="AC83" t="s">
        <v>529</v>
      </c>
      <c r="AD83">
        <v>0.3664</v>
      </c>
      <c r="AE83" t="s">
        <v>336</v>
      </c>
      <c r="AF83">
        <v>2.0950000000000002</v>
      </c>
      <c r="AG83">
        <v>1.8</v>
      </c>
      <c r="AH83">
        <v>86.717100000000002</v>
      </c>
      <c r="AI83">
        <v>20</v>
      </c>
      <c r="AK83">
        <v>0</v>
      </c>
      <c r="AL83">
        <v>4</v>
      </c>
      <c r="AM83">
        <v>253</v>
      </c>
      <c r="AN83" t="s">
        <v>521</v>
      </c>
      <c r="AP83" t="str">
        <f t="shared" si="1"/>
        <v/>
      </c>
    </row>
    <row r="84" spans="1:42">
      <c r="A84" t="s">
        <v>531</v>
      </c>
      <c r="B84" s="4">
        <v>43401</v>
      </c>
      <c r="C84" s="1">
        <v>0.56944444444444442</v>
      </c>
      <c r="D84" t="s">
        <v>224</v>
      </c>
      <c r="E84" t="s">
        <v>401</v>
      </c>
      <c r="G84">
        <v>14150</v>
      </c>
      <c r="H84" t="s">
        <v>284</v>
      </c>
      <c r="I84" t="s">
        <v>231</v>
      </c>
      <c r="J84" t="s">
        <v>5</v>
      </c>
      <c r="K84" t="s">
        <v>331</v>
      </c>
      <c r="L84" t="s">
        <v>530</v>
      </c>
      <c r="M84">
        <v>2</v>
      </c>
      <c r="N84">
        <v>7</v>
      </c>
      <c r="O84">
        <v>95.674999999999997</v>
      </c>
      <c r="P84">
        <v>90.16</v>
      </c>
      <c r="Q84">
        <v>35.806899999999999</v>
      </c>
      <c r="R84">
        <v>13.241199999999999</v>
      </c>
      <c r="S84">
        <v>10.627000000000001</v>
      </c>
      <c r="T84">
        <v>5.5415000000000001</v>
      </c>
      <c r="U84">
        <v>2.5863999999999998</v>
      </c>
      <c r="V84">
        <v>2.3450000000000002</v>
      </c>
      <c r="W84">
        <v>1.1344000000000001</v>
      </c>
      <c r="X84">
        <v>2.0655000000000001</v>
      </c>
      <c r="Y84">
        <v>0</v>
      </c>
      <c r="Z84">
        <v>11.5343</v>
      </c>
      <c r="AA84" t="s">
        <v>288</v>
      </c>
      <c r="AB84">
        <v>2.7164999999999999</v>
      </c>
      <c r="AC84" t="s">
        <v>532</v>
      </c>
      <c r="AD84">
        <v>3.1294</v>
      </c>
      <c r="AE84" t="s">
        <v>353</v>
      </c>
      <c r="AF84">
        <v>1.6367</v>
      </c>
      <c r="AG84">
        <v>18.290400000000002</v>
      </c>
      <c r="AH84" s="23">
        <v>296.49029999999999</v>
      </c>
      <c r="AI84">
        <v>1.63</v>
      </c>
      <c r="AK84">
        <v>126</v>
      </c>
      <c r="AL84">
        <v>9</v>
      </c>
      <c r="AM84">
        <v>12</v>
      </c>
      <c r="AN84" t="s">
        <v>533</v>
      </c>
      <c r="AP84" t="str">
        <f t="shared" si="1"/>
        <v>Bold</v>
      </c>
    </row>
    <row r="85" spans="1:42">
      <c r="A85" t="s">
        <v>534</v>
      </c>
      <c r="B85" s="4">
        <v>43401</v>
      </c>
      <c r="C85" s="1">
        <v>0.56944444444444442</v>
      </c>
      <c r="D85" t="s">
        <v>224</v>
      </c>
      <c r="E85" t="s">
        <v>401</v>
      </c>
      <c r="G85">
        <v>14150</v>
      </c>
      <c r="H85" t="s">
        <v>284</v>
      </c>
      <c r="I85" t="s">
        <v>231</v>
      </c>
      <c r="J85" t="s">
        <v>5</v>
      </c>
      <c r="K85" t="s">
        <v>331</v>
      </c>
      <c r="L85" t="s">
        <v>530</v>
      </c>
      <c r="M85">
        <v>8</v>
      </c>
      <c r="N85">
        <v>8</v>
      </c>
      <c r="O85">
        <v>122.44280000000001</v>
      </c>
      <c r="P85">
        <v>43.705399999999997</v>
      </c>
      <c r="Q85">
        <v>27.705400000000001</v>
      </c>
      <c r="R85">
        <v>13.5166</v>
      </c>
      <c r="S85">
        <v>10.0786</v>
      </c>
      <c r="T85">
        <v>4.5387000000000004</v>
      </c>
      <c r="U85">
        <v>5.0503999999999998</v>
      </c>
      <c r="V85">
        <v>1.8086</v>
      </c>
      <c r="W85">
        <v>1.8057000000000001</v>
      </c>
      <c r="X85">
        <v>1.8251999999999999</v>
      </c>
      <c r="Y85">
        <v>0</v>
      </c>
      <c r="Z85">
        <v>22.824300000000001</v>
      </c>
      <c r="AA85" t="s">
        <v>317</v>
      </c>
      <c r="AB85">
        <v>1.5765</v>
      </c>
      <c r="AC85" t="s">
        <v>535</v>
      </c>
      <c r="AD85">
        <v>0.55220000000000002</v>
      </c>
      <c r="AE85" t="s">
        <v>322</v>
      </c>
      <c r="AF85">
        <v>2.5366</v>
      </c>
      <c r="AG85">
        <v>12.986599999999999</v>
      </c>
      <c r="AH85">
        <v>272.95359999999999</v>
      </c>
      <c r="AI85">
        <v>12</v>
      </c>
      <c r="AK85">
        <v>116</v>
      </c>
      <c r="AL85">
        <v>9</v>
      </c>
      <c r="AM85">
        <v>22</v>
      </c>
      <c r="AN85" t="s">
        <v>533</v>
      </c>
      <c r="AP85" t="str">
        <f t="shared" si="1"/>
        <v/>
      </c>
    </row>
    <row r="86" spans="1:42">
      <c r="A86" t="s">
        <v>536</v>
      </c>
      <c r="B86" s="4">
        <v>43401</v>
      </c>
      <c r="C86" s="1">
        <v>0.56944444444444442</v>
      </c>
      <c r="D86" t="s">
        <v>224</v>
      </c>
      <c r="E86" t="s">
        <v>401</v>
      </c>
      <c r="G86">
        <v>14150</v>
      </c>
      <c r="H86" t="s">
        <v>284</v>
      </c>
      <c r="I86" t="s">
        <v>231</v>
      </c>
      <c r="J86" t="s">
        <v>5</v>
      </c>
      <c r="K86" t="s">
        <v>331</v>
      </c>
      <c r="L86" t="s">
        <v>530</v>
      </c>
      <c r="M86">
        <v>3</v>
      </c>
      <c r="N86">
        <v>6</v>
      </c>
      <c r="O86">
        <v>101.325</v>
      </c>
      <c r="P86">
        <v>53.119399999999999</v>
      </c>
      <c r="Q86">
        <v>38.471800000000002</v>
      </c>
      <c r="R86">
        <v>8.1613000000000007</v>
      </c>
      <c r="S86">
        <v>7.4743000000000004</v>
      </c>
      <c r="T86">
        <v>3.5272000000000001</v>
      </c>
      <c r="U86">
        <v>2.1049000000000002</v>
      </c>
      <c r="V86">
        <v>1.2739</v>
      </c>
      <c r="W86">
        <v>1.5849</v>
      </c>
      <c r="X86">
        <v>1.3472</v>
      </c>
      <c r="Y86">
        <v>0</v>
      </c>
      <c r="Z86">
        <v>0</v>
      </c>
      <c r="AA86" t="s">
        <v>537</v>
      </c>
      <c r="AB86">
        <v>2.0135999999999998</v>
      </c>
      <c r="AC86" t="s">
        <v>514</v>
      </c>
      <c r="AD86">
        <v>2.6444999999999999</v>
      </c>
      <c r="AE86" t="s">
        <v>538</v>
      </c>
      <c r="AF86">
        <v>1.9020999999999999</v>
      </c>
      <c r="AG86">
        <v>32.543799999999997</v>
      </c>
      <c r="AH86">
        <v>257.4939</v>
      </c>
      <c r="AI86">
        <v>3.5</v>
      </c>
      <c r="AK86">
        <v>125</v>
      </c>
      <c r="AL86">
        <v>9</v>
      </c>
      <c r="AM86">
        <v>19</v>
      </c>
      <c r="AN86" t="s">
        <v>533</v>
      </c>
      <c r="AP86" t="str">
        <f t="shared" si="1"/>
        <v/>
      </c>
    </row>
    <row r="87" spans="1:42">
      <c r="A87" t="s">
        <v>539</v>
      </c>
      <c r="B87" s="4">
        <v>43401</v>
      </c>
      <c r="C87" s="1">
        <v>0.56944444444444442</v>
      </c>
      <c r="D87" t="s">
        <v>224</v>
      </c>
      <c r="E87" t="s">
        <v>401</v>
      </c>
      <c r="G87">
        <v>14150</v>
      </c>
      <c r="H87" t="s">
        <v>284</v>
      </c>
      <c r="I87" t="s">
        <v>231</v>
      </c>
      <c r="J87" t="s">
        <v>5</v>
      </c>
      <c r="K87" t="s">
        <v>331</v>
      </c>
      <c r="L87" t="s">
        <v>530</v>
      </c>
      <c r="M87">
        <v>1</v>
      </c>
      <c r="N87">
        <v>5</v>
      </c>
      <c r="O87">
        <v>61.122999999999998</v>
      </c>
      <c r="P87">
        <v>92.502399999999994</v>
      </c>
      <c r="Q87">
        <v>33.2988</v>
      </c>
      <c r="R87">
        <v>9.9655000000000005</v>
      </c>
      <c r="S87">
        <v>5.7460000000000004</v>
      </c>
      <c r="T87">
        <v>5.4118000000000004</v>
      </c>
      <c r="U87">
        <v>2.5586000000000002</v>
      </c>
      <c r="V87">
        <v>2.0497999999999998</v>
      </c>
      <c r="W87">
        <v>1.859</v>
      </c>
      <c r="X87">
        <v>1.8088</v>
      </c>
      <c r="Y87">
        <v>0</v>
      </c>
      <c r="Z87">
        <v>0</v>
      </c>
      <c r="AA87" t="s">
        <v>313</v>
      </c>
      <c r="AB87">
        <v>2.6034000000000002</v>
      </c>
      <c r="AC87" t="s">
        <v>278</v>
      </c>
      <c r="AD87">
        <v>2.4405999999999999</v>
      </c>
      <c r="AE87" t="s">
        <v>540</v>
      </c>
      <c r="AF87">
        <v>0.38279999999999997</v>
      </c>
      <c r="AG87">
        <v>19.732500000000002</v>
      </c>
      <c r="AH87">
        <v>241.483</v>
      </c>
      <c r="AI87">
        <v>5</v>
      </c>
      <c r="AK87">
        <v>128</v>
      </c>
      <c r="AL87">
        <v>9</v>
      </c>
      <c r="AM87">
        <v>174</v>
      </c>
      <c r="AN87" t="s">
        <v>533</v>
      </c>
      <c r="AP87" t="str">
        <f t="shared" si="1"/>
        <v/>
      </c>
    </row>
    <row r="88" spans="1:42">
      <c r="A88" t="s">
        <v>541</v>
      </c>
      <c r="B88" s="4">
        <v>43401</v>
      </c>
      <c r="C88" s="1">
        <v>0.56944444444444442</v>
      </c>
      <c r="D88" t="s">
        <v>224</v>
      </c>
      <c r="E88" t="s">
        <v>401</v>
      </c>
      <c r="G88">
        <v>14150</v>
      </c>
      <c r="H88" t="s">
        <v>284</v>
      </c>
      <c r="I88" t="s">
        <v>231</v>
      </c>
      <c r="J88" t="s">
        <v>5</v>
      </c>
      <c r="K88" t="s">
        <v>331</v>
      </c>
      <c r="L88" t="s">
        <v>530</v>
      </c>
      <c r="M88">
        <v>9</v>
      </c>
      <c r="N88">
        <v>10</v>
      </c>
      <c r="O88">
        <v>67.92</v>
      </c>
      <c r="P88">
        <v>77.444000000000003</v>
      </c>
      <c r="Q88">
        <v>34.258600000000001</v>
      </c>
      <c r="R88">
        <v>7.9320000000000004</v>
      </c>
      <c r="S88">
        <v>8.9868000000000006</v>
      </c>
      <c r="T88">
        <v>3.7113999999999998</v>
      </c>
      <c r="U88">
        <v>2.028</v>
      </c>
      <c r="V88">
        <v>2.3552</v>
      </c>
      <c r="W88">
        <v>1.1700999999999999</v>
      </c>
      <c r="X88">
        <v>1.1871</v>
      </c>
      <c r="Y88">
        <v>0</v>
      </c>
      <c r="Z88">
        <v>9.9417000000000009</v>
      </c>
      <c r="AA88" t="s">
        <v>422</v>
      </c>
      <c r="AB88">
        <v>1.6966000000000001</v>
      </c>
      <c r="AC88" t="s">
        <v>542</v>
      </c>
      <c r="AD88">
        <v>0.44019999999999998</v>
      </c>
      <c r="AE88" t="s">
        <v>543</v>
      </c>
      <c r="AF88">
        <v>1.6705000000000001</v>
      </c>
      <c r="AG88">
        <v>17.7498</v>
      </c>
      <c r="AH88">
        <v>238.49189999999999</v>
      </c>
      <c r="AI88">
        <v>7</v>
      </c>
      <c r="AK88">
        <v>111</v>
      </c>
      <c r="AL88">
        <v>9</v>
      </c>
      <c r="AM88">
        <v>22</v>
      </c>
      <c r="AN88" t="s">
        <v>533</v>
      </c>
      <c r="AP88" t="str">
        <f t="shared" si="1"/>
        <v/>
      </c>
    </row>
    <row r="89" spans="1:42">
      <c r="A89" t="s">
        <v>544</v>
      </c>
      <c r="B89" s="4">
        <v>43401</v>
      </c>
      <c r="C89" s="1">
        <v>0.56944444444444442</v>
      </c>
      <c r="D89" t="s">
        <v>224</v>
      </c>
      <c r="E89" t="s">
        <v>401</v>
      </c>
      <c r="G89">
        <v>14150</v>
      </c>
      <c r="H89" t="s">
        <v>284</v>
      </c>
      <c r="I89" t="s">
        <v>231</v>
      </c>
      <c r="J89" t="s">
        <v>5</v>
      </c>
      <c r="K89" t="s">
        <v>331</v>
      </c>
      <c r="L89" t="s">
        <v>530</v>
      </c>
      <c r="M89">
        <v>4</v>
      </c>
      <c r="N89">
        <v>8</v>
      </c>
      <c r="O89">
        <v>71.375</v>
      </c>
      <c r="P89">
        <v>50.546199999999999</v>
      </c>
      <c r="Q89">
        <v>21.442399999999999</v>
      </c>
      <c r="R89">
        <v>9.5627999999999993</v>
      </c>
      <c r="S89">
        <v>11.101699999999999</v>
      </c>
      <c r="T89">
        <v>7.6204000000000001</v>
      </c>
      <c r="U89">
        <v>1.7351000000000001</v>
      </c>
      <c r="V89">
        <v>1.8957999999999999</v>
      </c>
      <c r="W89">
        <v>1.1073</v>
      </c>
      <c r="X89">
        <v>3.7118000000000002</v>
      </c>
      <c r="Y89">
        <v>0</v>
      </c>
      <c r="Z89">
        <v>17.285699999999999</v>
      </c>
      <c r="AA89" t="s">
        <v>295</v>
      </c>
      <c r="AB89">
        <v>0.42559999999999998</v>
      </c>
      <c r="AC89" t="s">
        <v>545</v>
      </c>
      <c r="AD89">
        <v>0.90980000000000005</v>
      </c>
      <c r="AE89" t="s">
        <v>546</v>
      </c>
      <c r="AF89">
        <v>6.5199999999999994E-2</v>
      </c>
      <c r="AG89">
        <v>22.827400000000001</v>
      </c>
      <c r="AH89">
        <v>221.6122</v>
      </c>
      <c r="AI89">
        <v>14</v>
      </c>
      <c r="AK89">
        <v>124</v>
      </c>
      <c r="AL89">
        <v>9</v>
      </c>
      <c r="AM89">
        <v>19</v>
      </c>
      <c r="AN89" t="s">
        <v>533</v>
      </c>
      <c r="AP89" t="str">
        <f t="shared" si="1"/>
        <v/>
      </c>
    </row>
    <row r="90" spans="1:42">
      <c r="A90" t="s">
        <v>547</v>
      </c>
      <c r="B90" s="4">
        <v>43401</v>
      </c>
      <c r="C90" s="1">
        <v>0.56944444444444442</v>
      </c>
      <c r="D90" t="s">
        <v>224</v>
      </c>
      <c r="E90" t="s">
        <v>401</v>
      </c>
      <c r="G90">
        <v>14150</v>
      </c>
      <c r="H90" t="s">
        <v>284</v>
      </c>
      <c r="I90" t="s">
        <v>231</v>
      </c>
      <c r="J90" t="s">
        <v>5</v>
      </c>
      <c r="K90" t="s">
        <v>331</v>
      </c>
      <c r="L90" t="s">
        <v>530</v>
      </c>
      <c r="M90">
        <v>6</v>
      </c>
      <c r="N90">
        <v>8</v>
      </c>
      <c r="O90">
        <v>70.031700000000001</v>
      </c>
      <c r="P90">
        <v>50.933799999999998</v>
      </c>
      <c r="Q90">
        <v>20.165800000000001</v>
      </c>
      <c r="R90">
        <v>8.6975999999999996</v>
      </c>
      <c r="S90">
        <v>7.5919999999999996</v>
      </c>
      <c r="T90">
        <v>4.0918999999999999</v>
      </c>
      <c r="U90">
        <v>2.3517999999999999</v>
      </c>
      <c r="V90">
        <v>1.3747</v>
      </c>
      <c r="W90">
        <v>1.6769000000000001</v>
      </c>
      <c r="X90">
        <v>2.4394</v>
      </c>
      <c r="Y90">
        <v>0</v>
      </c>
      <c r="Z90">
        <v>19.239999999999998</v>
      </c>
      <c r="AA90" t="s">
        <v>417</v>
      </c>
      <c r="AB90">
        <v>1.3036000000000001</v>
      </c>
      <c r="AC90" t="s">
        <v>548</v>
      </c>
      <c r="AD90">
        <v>1.2021999999999999</v>
      </c>
      <c r="AE90" t="s">
        <v>384</v>
      </c>
      <c r="AF90">
        <v>1.9205000000000001</v>
      </c>
      <c r="AG90">
        <v>27.321100000000001</v>
      </c>
      <c r="AH90">
        <v>220.34309999999999</v>
      </c>
      <c r="AI90">
        <v>16</v>
      </c>
      <c r="AK90">
        <v>123</v>
      </c>
      <c r="AL90">
        <v>9</v>
      </c>
      <c r="AM90">
        <v>100</v>
      </c>
      <c r="AN90" t="s">
        <v>533</v>
      </c>
      <c r="AP90" t="str">
        <f t="shared" si="1"/>
        <v/>
      </c>
    </row>
    <row r="91" spans="1:42">
      <c r="A91" t="s">
        <v>549</v>
      </c>
      <c r="B91" s="4">
        <v>43401</v>
      </c>
      <c r="C91" s="1">
        <v>0.56944444444444442</v>
      </c>
      <c r="D91" t="s">
        <v>224</v>
      </c>
      <c r="E91" t="s">
        <v>401</v>
      </c>
      <c r="G91">
        <v>14150</v>
      </c>
      <c r="H91" t="s">
        <v>284</v>
      </c>
      <c r="I91" t="s">
        <v>231</v>
      </c>
      <c r="J91" t="s">
        <v>5</v>
      </c>
      <c r="K91" t="s">
        <v>331</v>
      </c>
      <c r="L91" t="s">
        <v>530</v>
      </c>
      <c r="M91">
        <v>5</v>
      </c>
      <c r="N91">
        <v>9</v>
      </c>
      <c r="O91">
        <v>63.025599999999997</v>
      </c>
      <c r="P91">
        <v>30.062799999999999</v>
      </c>
      <c r="Q91">
        <v>23.359200000000001</v>
      </c>
      <c r="R91">
        <v>14.5075</v>
      </c>
      <c r="S91">
        <v>8.2508999999999997</v>
      </c>
      <c r="T91">
        <v>4.3987999999999996</v>
      </c>
      <c r="U91">
        <v>3.0116000000000001</v>
      </c>
      <c r="V91">
        <v>3.0796999999999999</v>
      </c>
      <c r="W91">
        <v>1.8252999999999999</v>
      </c>
      <c r="X91">
        <v>2.0081000000000002</v>
      </c>
      <c r="Y91">
        <v>0</v>
      </c>
      <c r="Z91">
        <v>9.5500000000000007</v>
      </c>
      <c r="AA91" t="s">
        <v>309</v>
      </c>
      <c r="AB91">
        <v>1.8371999999999999</v>
      </c>
      <c r="AC91" t="s">
        <v>407</v>
      </c>
      <c r="AD91">
        <v>0.43190000000000001</v>
      </c>
      <c r="AE91" t="s">
        <v>353</v>
      </c>
      <c r="AF91">
        <v>1.5422</v>
      </c>
      <c r="AG91">
        <v>16.1951</v>
      </c>
      <c r="AH91">
        <v>183.08600000000001</v>
      </c>
      <c r="AI91">
        <v>12</v>
      </c>
      <c r="AK91">
        <v>123</v>
      </c>
      <c r="AL91">
        <v>9</v>
      </c>
      <c r="AM91">
        <v>86</v>
      </c>
      <c r="AN91" t="s">
        <v>533</v>
      </c>
      <c r="AP91" t="str">
        <f t="shared" si="1"/>
        <v/>
      </c>
    </row>
    <row r="92" spans="1:42">
      <c r="A92" t="s">
        <v>550</v>
      </c>
      <c r="B92" s="4">
        <v>43401</v>
      </c>
      <c r="C92" s="1">
        <v>0.56944444444444442</v>
      </c>
      <c r="D92" t="s">
        <v>224</v>
      </c>
      <c r="E92" t="s">
        <v>401</v>
      </c>
      <c r="G92">
        <v>14150</v>
      </c>
      <c r="H92" t="s">
        <v>284</v>
      </c>
      <c r="I92" t="s">
        <v>231</v>
      </c>
      <c r="J92" t="s">
        <v>5</v>
      </c>
      <c r="K92" t="s">
        <v>331</v>
      </c>
      <c r="L92" t="s">
        <v>530</v>
      </c>
      <c r="M92">
        <v>7</v>
      </c>
      <c r="N92">
        <v>11</v>
      </c>
      <c r="O92">
        <v>52.624899999999997</v>
      </c>
      <c r="P92">
        <v>40.2014</v>
      </c>
      <c r="Q92">
        <v>18.781700000000001</v>
      </c>
      <c r="R92">
        <v>7.3968999999999996</v>
      </c>
      <c r="S92">
        <v>4.9119999999999999</v>
      </c>
      <c r="T92">
        <v>4.3951000000000002</v>
      </c>
      <c r="U92">
        <v>4.2706999999999997</v>
      </c>
      <c r="V92">
        <v>2.8620000000000001</v>
      </c>
      <c r="W92">
        <v>1.3819999999999999</v>
      </c>
      <c r="X92">
        <v>2.7934999999999999</v>
      </c>
      <c r="Y92">
        <v>0</v>
      </c>
      <c r="Z92">
        <v>17.105</v>
      </c>
      <c r="AA92" t="s">
        <v>406</v>
      </c>
      <c r="AB92">
        <v>0.60319999999999996</v>
      </c>
      <c r="AC92" t="s">
        <v>407</v>
      </c>
      <c r="AD92">
        <v>0.69110000000000005</v>
      </c>
      <c r="AE92" t="s">
        <v>551</v>
      </c>
      <c r="AF92">
        <v>0.45550000000000002</v>
      </c>
      <c r="AG92">
        <v>17.318999999999999</v>
      </c>
      <c r="AH92">
        <v>175.7938</v>
      </c>
      <c r="AI92">
        <v>20</v>
      </c>
      <c r="AK92">
        <v>119</v>
      </c>
      <c r="AL92">
        <v>9</v>
      </c>
      <c r="AM92">
        <v>14</v>
      </c>
      <c r="AN92" t="s">
        <v>533</v>
      </c>
      <c r="AP92" t="str">
        <f t="shared" si="1"/>
        <v/>
      </c>
    </row>
    <row r="93" spans="1:42">
      <c r="A93" t="s">
        <v>556</v>
      </c>
      <c r="B93" s="4">
        <v>43401</v>
      </c>
      <c r="C93" s="1">
        <v>0.57638888888888895</v>
      </c>
      <c r="D93" t="s">
        <v>146</v>
      </c>
      <c r="E93" t="s">
        <v>552</v>
      </c>
      <c r="F93" t="s">
        <v>553</v>
      </c>
      <c r="G93">
        <v>18768</v>
      </c>
      <c r="H93" t="s">
        <v>230</v>
      </c>
      <c r="I93" t="s">
        <v>231</v>
      </c>
      <c r="J93" t="s">
        <v>5</v>
      </c>
      <c r="K93" t="s">
        <v>554</v>
      </c>
      <c r="L93" t="s">
        <v>555</v>
      </c>
      <c r="M93">
        <v>5</v>
      </c>
      <c r="N93">
        <v>10</v>
      </c>
      <c r="O93">
        <v>99.6143</v>
      </c>
      <c r="P93">
        <v>93.903999999999996</v>
      </c>
      <c r="Q93">
        <v>50</v>
      </c>
      <c r="R93">
        <v>10.760199999999999</v>
      </c>
      <c r="S93">
        <v>7.3994999999999997</v>
      </c>
      <c r="T93">
        <v>7.1017000000000001</v>
      </c>
      <c r="U93">
        <v>4.1002999999999998</v>
      </c>
      <c r="V93">
        <v>2.3929</v>
      </c>
      <c r="W93">
        <v>2.1072000000000002</v>
      </c>
      <c r="X93">
        <v>1.5744</v>
      </c>
      <c r="Y93">
        <v>0</v>
      </c>
      <c r="Z93">
        <v>9.1071000000000009</v>
      </c>
      <c r="AA93" t="s">
        <v>557</v>
      </c>
      <c r="AB93">
        <v>0.309</v>
      </c>
      <c r="AC93" t="s">
        <v>558</v>
      </c>
      <c r="AD93">
        <v>2.5790000000000002</v>
      </c>
      <c r="AE93" t="s">
        <v>559</v>
      </c>
      <c r="AF93">
        <v>1.0446</v>
      </c>
      <c r="AG93">
        <v>28.2393</v>
      </c>
      <c r="AH93" s="23">
        <v>320.23360000000002</v>
      </c>
      <c r="AI93">
        <v>2.75</v>
      </c>
      <c r="AK93">
        <v>137</v>
      </c>
      <c r="AL93">
        <v>8</v>
      </c>
      <c r="AM93">
        <v>6</v>
      </c>
      <c r="AN93" t="s">
        <v>533</v>
      </c>
      <c r="AP93" t="str">
        <f t="shared" si="1"/>
        <v>Bold</v>
      </c>
    </row>
    <row r="94" spans="1:42">
      <c r="A94" t="s">
        <v>560</v>
      </c>
      <c r="B94" s="4">
        <v>43401</v>
      </c>
      <c r="C94" s="1">
        <v>0.57638888888888895</v>
      </c>
      <c r="D94" t="s">
        <v>146</v>
      </c>
      <c r="E94" t="s">
        <v>552</v>
      </c>
      <c r="F94" t="s">
        <v>553</v>
      </c>
      <c r="G94">
        <v>18768</v>
      </c>
      <c r="H94" t="s">
        <v>230</v>
      </c>
      <c r="I94" t="s">
        <v>231</v>
      </c>
      <c r="J94" t="s">
        <v>5</v>
      </c>
      <c r="K94" t="s">
        <v>554</v>
      </c>
      <c r="L94" t="s">
        <v>555</v>
      </c>
      <c r="M94">
        <v>4</v>
      </c>
      <c r="N94">
        <v>10</v>
      </c>
      <c r="O94">
        <v>101.96</v>
      </c>
      <c r="P94">
        <v>85.293999999999997</v>
      </c>
      <c r="Q94">
        <v>45.944800000000001</v>
      </c>
      <c r="R94">
        <v>8.2726000000000006</v>
      </c>
      <c r="S94">
        <v>7.8071000000000002</v>
      </c>
      <c r="T94">
        <v>3.4186000000000001</v>
      </c>
      <c r="U94">
        <v>2.5445000000000002</v>
      </c>
      <c r="V94">
        <v>1.4932000000000001</v>
      </c>
      <c r="W94">
        <v>1.4924999999999999</v>
      </c>
      <c r="X94">
        <v>1.9446000000000001</v>
      </c>
      <c r="Y94">
        <v>0</v>
      </c>
      <c r="Z94">
        <v>14.81</v>
      </c>
      <c r="AA94" t="s">
        <v>345</v>
      </c>
      <c r="AB94">
        <v>4.1551</v>
      </c>
      <c r="AC94" t="s">
        <v>474</v>
      </c>
      <c r="AD94">
        <v>4.7157999999999998</v>
      </c>
      <c r="AE94" t="s">
        <v>259</v>
      </c>
      <c r="AF94">
        <v>2.0206</v>
      </c>
      <c r="AG94">
        <v>22.716999999999999</v>
      </c>
      <c r="AH94">
        <v>308.59050000000002</v>
      </c>
      <c r="AI94">
        <v>3</v>
      </c>
      <c r="AK94">
        <v>139</v>
      </c>
      <c r="AL94">
        <v>8</v>
      </c>
      <c r="AM94">
        <v>14</v>
      </c>
      <c r="AN94" t="s">
        <v>533</v>
      </c>
      <c r="AP94" t="str">
        <f t="shared" si="1"/>
        <v/>
      </c>
    </row>
    <row r="95" spans="1:42">
      <c r="A95" t="s">
        <v>561</v>
      </c>
      <c r="B95" s="4">
        <v>43401</v>
      </c>
      <c r="C95" s="1">
        <v>0.57638888888888895</v>
      </c>
      <c r="D95" t="s">
        <v>146</v>
      </c>
      <c r="E95" t="s">
        <v>552</v>
      </c>
      <c r="F95" t="s">
        <v>553</v>
      </c>
      <c r="G95">
        <v>18768</v>
      </c>
      <c r="H95" t="s">
        <v>230</v>
      </c>
      <c r="I95" t="s">
        <v>231</v>
      </c>
      <c r="J95" t="s">
        <v>5</v>
      </c>
      <c r="K95" t="s">
        <v>554</v>
      </c>
      <c r="L95" t="s">
        <v>555</v>
      </c>
      <c r="M95">
        <v>3</v>
      </c>
      <c r="N95">
        <v>10</v>
      </c>
      <c r="O95">
        <v>78.734999999999999</v>
      </c>
      <c r="P95">
        <v>61.123199999999997</v>
      </c>
      <c r="Q95">
        <v>42.085999999999999</v>
      </c>
      <c r="R95">
        <v>13.6936</v>
      </c>
      <c r="S95">
        <v>5.5698999999999996</v>
      </c>
      <c r="T95">
        <v>6.5048000000000004</v>
      </c>
      <c r="U95">
        <v>2.8856000000000002</v>
      </c>
      <c r="V95">
        <v>3.2473999999999998</v>
      </c>
      <c r="W95">
        <v>1.4573</v>
      </c>
      <c r="X95">
        <v>1.6439999999999999</v>
      </c>
      <c r="Y95">
        <v>0</v>
      </c>
      <c r="Z95">
        <v>9.68</v>
      </c>
      <c r="AA95" t="s">
        <v>562</v>
      </c>
      <c r="AB95">
        <v>1.9443999999999999</v>
      </c>
      <c r="AC95" t="s">
        <v>563</v>
      </c>
      <c r="AD95">
        <v>3.4493999999999998</v>
      </c>
      <c r="AE95" t="s">
        <v>564</v>
      </c>
      <c r="AF95">
        <v>1.6674</v>
      </c>
      <c r="AG95">
        <v>33.345100000000002</v>
      </c>
      <c r="AH95">
        <v>267.03320000000002</v>
      </c>
      <c r="AI95">
        <v>10</v>
      </c>
      <c r="AK95">
        <v>139</v>
      </c>
      <c r="AL95">
        <v>8</v>
      </c>
      <c r="AM95">
        <v>32</v>
      </c>
      <c r="AN95" t="s">
        <v>533</v>
      </c>
      <c r="AP95" t="str">
        <f t="shared" si="1"/>
        <v/>
      </c>
    </row>
    <row r="96" spans="1:42">
      <c r="A96" t="s">
        <v>565</v>
      </c>
      <c r="B96" s="4">
        <v>43401</v>
      </c>
      <c r="C96" s="1">
        <v>0.57638888888888895</v>
      </c>
      <c r="D96" t="s">
        <v>146</v>
      </c>
      <c r="E96" t="s">
        <v>552</v>
      </c>
      <c r="F96" t="s">
        <v>553</v>
      </c>
      <c r="G96">
        <v>18768</v>
      </c>
      <c r="H96" t="s">
        <v>230</v>
      </c>
      <c r="I96" t="s">
        <v>231</v>
      </c>
      <c r="J96" t="s">
        <v>5</v>
      </c>
      <c r="K96" t="s">
        <v>554</v>
      </c>
      <c r="L96" t="s">
        <v>555</v>
      </c>
      <c r="M96">
        <v>6</v>
      </c>
      <c r="N96">
        <v>10</v>
      </c>
      <c r="O96">
        <v>89.05</v>
      </c>
      <c r="P96">
        <v>92.627899999999997</v>
      </c>
      <c r="Q96">
        <v>19.5151</v>
      </c>
      <c r="R96">
        <v>9.0414999999999992</v>
      </c>
      <c r="S96">
        <v>6.9480000000000004</v>
      </c>
      <c r="T96">
        <v>6.7854999999999999</v>
      </c>
      <c r="U96">
        <v>3.722</v>
      </c>
      <c r="V96">
        <v>3.7311000000000001</v>
      </c>
      <c r="W96">
        <v>1.8835999999999999</v>
      </c>
      <c r="X96">
        <v>2.1356000000000002</v>
      </c>
      <c r="Y96">
        <v>0</v>
      </c>
      <c r="Z96">
        <v>12.8436</v>
      </c>
      <c r="AA96" t="s">
        <v>471</v>
      </c>
      <c r="AB96">
        <v>1.8966000000000001</v>
      </c>
      <c r="AC96" t="s">
        <v>566</v>
      </c>
      <c r="AD96">
        <v>1.0625</v>
      </c>
      <c r="AE96" t="s">
        <v>567</v>
      </c>
      <c r="AF96">
        <v>2.1549999999999998</v>
      </c>
      <c r="AG96">
        <v>11.496700000000001</v>
      </c>
      <c r="AH96">
        <v>264.8947</v>
      </c>
      <c r="AI96">
        <v>12</v>
      </c>
      <c r="AK96">
        <v>137</v>
      </c>
      <c r="AL96">
        <v>8</v>
      </c>
      <c r="AM96">
        <v>14</v>
      </c>
      <c r="AN96" t="s">
        <v>533</v>
      </c>
      <c r="AP96" t="str">
        <f t="shared" si="1"/>
        <v/>
      </c>
    </row>
    <row r="97" spans="1:42">
      <c r="A97" t="s">
        <v>568</v>
      </c>
      <c r="B97" s="4">
        <v>43401</v>
      </c>
      <c r="C97" s="1">
        <v>0.57638888888888895</v>
      </c>
      <c r="D97" t="s">
        <v>146</v>
      </c>
      <c r="E97" t="s">
        <v>552</v>
      </c>
      <c r="F97" t="s">
        <v>553</v>
      </c>
      <c r="G97">
        <v>18768</v>
      </c>
      <c r="H97" t="s">
        <v>230</v>
      </c>
      <c r="I97" t="s">
        <v>231</v>
      </c>
      <c r="J97" t="s">
        <v>5</v>
      </c>
      <c r="K97" t="s">
        <v>554</v>
      </c>
      <c r="L97" t="s">
        <v>555</v>
      </c>
      <c r="M97">
        <v>2</v>
      </c>
      <c r="N97">
        <v>10</v>
      </c>
      <c r="O97">
        <v>76.370999999999995</v>
      </c>
      <c r="P97">
        <v>50.335999999999999</v>
      </c>
      <c r="Q97">
        <v>35.606299999999997</v>
      </c>
      <c r="R97">
        <v>10.372400000000001</v>
      </c>
      <c r="S97">
        <v>6.9665999999999997</v>
      </c>
      <c r="T97">
        <v>7.9055999999999997</v>
      </c>
      <c r="U97">
        <v>4.9234</v>
      </c>
      <c r="V97">
        <v>2.2841</v>
      </c>
      <c r="W97">
        <v>3.1960999999999999</v>
      </c>
      <c r="X97">
        <v>2.6368999999999998</v>
      </c>
      <c r="Y97">
        <v>0</v>
      </c>
      <c r="Z97">
        <v>21.204999999999998</v>
      </c>
      <c r="AA97" t="s">
        <v>569</v>
      </c>
      <c r="AB97">
        <v>2.6684999999999999</v>
      </c>
      <c r="AC97" t="s">
        <v>570</v>
      </c>
      <c r="AD97">
        <v>3.6701999999999999</v>
      </c>
      <c r="AE97" t="s">
        <v>571</v>
      </c>
      <c r="AF97">
        <v>1.6479999999999999</v>
      </c>
      <c r="AG97">
        <v>25.9879</v>
      </c>
      <c r="AH97">
        <v>255.77799999999999</v>
      </c>
      <c r="AI97">
        <v>7.5</v>
      </c>
      <c r="AK97">
        <v>140</v>
      </c>
      <c r="AL97">
        <v>8</v>
      </c>
      <c r="AM97">
        <v>197</v>
      </c>
      <c r="AN97" t="s">
        <v>533</v>
      </c>
      <c r="AP97" t="str">
        <f t="shared" si="1"/>
        <v/>
      </c>
    </row>
    <row r="98" spans="1:42">
      <c r="A98" t="s">
        <v>572</v>
      </c>
      <c r="B98" s="4">
        <v>43401</v>
      </c>
      <c r="C98" s="1">
        <v>0.57638888888888895</v>
      </c>
      <c r="D98" t="s">
        <v>146</v>
      </c>
      <c r="E98" t="s">
        <v>552</v>
      </c>
      <c r="F98" t="s">
        <v>553</v>
      </c>
      <c r="G98">
        <v>18768</v>
      </c>
      <c r="H98" t="s">
        <v>230</v>
      </c>
      <c r="I98" t="s">
        <v>231</v>
      </c>
      <c r="J98" t="s">
        <v>5</v>
      </c>
      <c r="K98" t="s">
        <v>554</v>
      </c>
      <c r="L98" t="s">
        <v>555</v>
      </c>
      <c r="M98">
        <v>7</v>
      </c>
      <c r="N98">
        <v>12</v>
      </c>
      <c r="O98">
        <v>73.61</v>
      </c>
      <c r="P98">
        <v>68.425200000000004</v>
      </c>
      <c r="Q98">
        <v>30.0684</v>
      </c>
      <c r="R98">
        <v>13.861000000000001</v>
      </c>
      <c r="S98">
        <v>5.5376000000000003</v>
      </c>
      <c r="T98">
        <v>5.1623999999999999</v>
      </c>
      <c r="U98">
        <v>3.3567</v>
      </c>
      <c r="V98">
        <v>3.1596000000000002</v>
      </c>
      <c r="W98">
        <v>2.5419</v>
      </c>
      <c r="X98">
        <v>1.6548</v>
      </c>
      <c r="Y98">
        <v>0</v>
      </c>
      <c r="Z98">
        <v>13.375</v>
      </c>
      <c r="AA98" t="s">
        <v>573</v>
      </c>
      <c r="AB98">
        <v>3.161</v>
      </c>
      <c r="AC98" t="s">
        <v>458</v>
      </c>
      <c r="AD98">
        <v>3.2101000000000002</v>
      </c>
      <c r="AE98" t="s">
        <v>574</v>
      </c>
      <c r="AF98">
        <v>0.14280000000000001</v>
      </c>
      <c r="AG98">
        <v>15.2775</v>
      </c>
      <c r="AH98">
        <v>242.54419999999999</v>
      </c>
      <c r="AI98">
        <v>7</v>
      </c>
      <c r="AK98">
        <v>134</v>
      </c>
      <c r="AL98">
        <v>8</v>
      </c>
      <c r="AM98">
        <v>14</v>
      </c>
      <c r="AN98" t="s">
        <v>533</v>
      </c>
      <c r="AP98" t="str">
        <f t="shared" si="1"/>
        <v/>
      </c>
    </row>
    <row r="99" spans="1:42">
      <c r="A99" t="s">
        <v>575</v>
      </c>
      <c r="B99" s="4">
        <v>43401</v>
      </c>
      <c r="C99" s="1">
        <v>0.57638888888888895</v>
      </c>
      <c r="D99" t="s">
        <v>146</v>
      </c>
      <c r="E99" t="s">
        <v>552</v>
      </c>
      <c r="F99" t="s">
        <v>553</v>
      </c>
      <c r="G99">
        <v>18768</v>
      </c>
      <c r="H99" t="s">
        <v>230</v>
      </c>
      <c r="I99" t="s">
        <v>231</v>
      </c>
      <c r="J99" t="s">
        <v>5</v>
      </c>
      <c r="K99" t="s">
        <v>554</v>
      </c>
      <c r="L99" t="s">
        <v>555</v>
      </c>
      <c r="M99">
        <v>1</v>
      </c>
      <c r="N99">
        <v>11</v>
      </c>
      <c r="O99">
        <v>69.481800000000007</v>
      </c>
      <c r="P99">
        <v>47.547600000000003</v>
      </c>
      <c r="Q99">
        <v>37.488</v>
      </c>
      <c r="R99">
        <v>8.2263000000000002</v>
      </c>
      <c r="S99">
        <v>3.7395</v>
      </c>
      <c r="T99">
        <v>6.7423000000000002</v>
      </c>
      <c r="U99">
        <v>2.4622999999999999</v>
      </c>
      <c r="V99">
        <v>2.7311000000000001</v>
      </c>
      <c r="W99">
        <v>1.4734</v>
      </c>
      <c r="X99">
        <v>2.1151</v>
      </c>
      <c r="Y99">
        <v>0</v>
      </c>
      <c r="Z99">
        <v>16.401399999999999</v>
      </c>
      <c r="AA99" t="s">
        <v>576</v>
      </c>
      <c r="AB99">
        <v>2.1844999999999999</v>
      </c>
      <c r="AC99" t="s">
        <v>577</v>
      </c>
      <c r="AD99">
        <v>3.2210999999999999</v>
      </c>
      <c r="AE99" t="s">
        <v>578</v>
      </c>
      <c r="AF99">
        <v>1.0763</v>
      </c>
      <c r="AG99">
        <v>23.648499999999999</v>
      </c>
      <c r="AH99">
        <v>228.5393</v>
      </c>
      <c r="AI99">
        <v>5.5</v>
      </c>
      <c r="AK99">
        <v>145</v>
      </c>
      <c r="AL99">
        <v>8</v>
      </c>
      <c r="AM99">
        <v>197</v>
      </c>
      <c r="AN99" t="s">
        <v>533</v>
      </c>
      <c r="AP99" t="str">
        <f t="shared" si="1"/>
        <v/>
      </c>
    </row>
    <row r="100" spans="1:42">
      <c r="A100" t="s">
        <v>579</v>
      </c>
      <c r="B100" s="4">
        <v>43401</v>
      </c>
      <c r="C100" s="1">
        <v>0.57638888888888895</v>
      </c>
      <c r="D100" t="s">
        <v>146</v>
      </c>
      <c r="E100" t="s">
        <v>552</v>
      </c>
      <c r="F100" t="s">
        <v>553</v>
      </c>
      <c r="G100">
        <v>18768</v>
      </c>
      <c r="H100" t="s">
        <v>230</v>
      </c>
      <c r="I100" t="s">
        <v>231</v>
      </c>
      <c r="J100" t="s">
        <v>5</v>
      </c>
      <c r="K100" t="s">
        <v>554</v>
      </c>
      <c r="L100" t="s">
        <v>555</v>
      </c>
      <c r="M100">
        <v>8</v>
      </c>
      <c r="N100">
        <v>10</v>
      </c>
      <c r="O100">
        <v>74.38</v>
      </c>
      <c r="P100">
        <v>43.719299999999997</v>
      </c>
      <c r="Q100">
        <v>29.353400000000001</v>
      </c>
      <c r="R100">
        <v>10.176</v>
      </c>
      <c r="S100">
        <v>7.1050000000000004</v>
      </c>
      <c r="T100">
        <v>4.2114000000000003</v>
      </c>
      <c r="U100">
        <v>4.8785999999999996</v>
      </c>
      <c r="V100">
        <v>3.0055999999999998</v>
      </c>
      <c r="W100">
        <v>1.5428999999999999</v>
      </c>
      <c r="X100">
        <v>2.3803999999999998</v>
      </c>
      <c r="Y100">
        <v>0</v>
      </c>
      <c r="Z100">
        <v>21.7986</v>
      </c>
      <c r="AA100" t="s">
        <v>580</v>
      </c>
      <c r="AB100">
        <v>1.3183</v>
      </c>
      <c r="AC100" t="s">
        <v>581</v>
      </c>
      <c r="AD100">
        <v>1.3149</v>
      </c>
      <c r="AE100" t="s">
        <v>353</v>
      </c>
      <c r="AF100">
        <v>1.6389</v>
      </c>
      <c r="AG100">
        <v>19.632400000000001</v>
      </c>
      <c r="AH100">
        <v>226.45570000000001</v>
      </c>
      <c r="AI100">
        <v>10</v>
      </c>
      <c r="AK100">
        <v>132</v>
      </c>
      <c r="AL100">
        <v>8</v>
      </c>
      <c r="AM100">
        <v>186</v>
      </c>
      <c r="AN100" t="s">
        <v>533</v>
      </c>
      <c r="AP100" t="str">
        <f t="shared" si="1"/>
        <v/>
      </c>
    </row>
    <row r="101" spans="1:42">
      <c r="A101" t="s">
        <v>583</v>
      </c>
      <c r="B101" s="4">
        <v>43401</v>
      </c>
      <c r="C101" s="1">
        <v>0.58333333333333337</v>
      </c>
      <c r="D101" t="s">
        <v>212</v>
      </c>
      <c r="E101" t="s">
        <v>283</v>
      </c>
      <c r="G101">
        <v>5724</v>
      </c>
      <c r="H101" t="s">
        <v>230</v>
      </c>
      <c r="I101" t="s">
        <v>231</v>
      </c>
      <c r="J101" t="s">
        <v>5</v>
      </c>
      <c r="K101" t="s">
        <v>331</v>
      </c>
      <c r="L101" t="s">
        <v>582</v>
      </c>
      <c r="M101">
        <v>11</v>
      </c>
      <c r="N101">
        <v>5</v>
      </c>
      <c r="O101">
        <v>67.688800000000001</v>
      </c>
      <c r="P101">
        <v>59.6828</v>
      </c>
      <c r="Q101">
        <v>23.228100000000001</v>
      </c>
      <c r="R101">
        <v>10.6061</v>
      </c>
      <c r="S101">
        <v>5.5960999999999999</v>
      </c>
      <c r="T101">
        <v>6.5560999999999998</v>
      </c>
      <c r="U101">
        <v>2.343</v>
      </c>
      <c r="V101">
        <v>1.7116</v>
      </c>
      <c r="W101">
        <v>1.2374000000000001</v>
      </c>
      <c r="X101">
        <v>1.5584</v>
      </c>
      <c r="Y101">
        <v>0</v>
      </c>
      <c r="Z101">
        <v>20.0564</v>
      </c>
      <c r="AA101" t="s">
        <v>584</v>
      </c>
      <c r="AB101">
        <v>8.8800000000000004E-2</v>
      </c>
      <c r="AC101" t="s">
        <v>423</v>
      </c>
      <c r="AD101">
        <v>0.68079999999999996</v>
      </c>
      <c r="AE101" t="s">
        <v>353</v>
      </c>
      <c r="AF101">
        <v>1.8342000000000001</v>
      </c>
      <c r="AG101">
        <v>19.268999999999998</v>
      </c>
      <c r="AH101" s="23">
        <v>222.13759999999999</v>
      </c>
      <c r="AI101">
        <v>6.5</v>
      </c>
      <c r="AK101">
        <v>85</v>
      </c>
      <c r="AL101">
        <v>14</v>
      </c>
      <c r="AM101">
        <v>23</v>
      </c>
      <c r="AN101" t="s">
        <v>381</v>
      </c>
      <c r="AP101" t="str">
        <f t="shared" si="1"/>
        <v>Bold</v>
      </c>
    </row>
    <row r="102" spans="1:42">
      <c r="A102" t="s">
        <v>585</v>
      </c>
      <c r="B102" s="4">
        <v>43401</v>
      </c>
      <c r="C102" s="1">
        <v>0.58333333333333337</v>
      </c>
      <c r="D102" t="s">
        <v>212</v>
      </c>
      <c r="E102" t="s">
        <v>283</v>
      </c>
      <c r="G102">
        <v>5724</v>
      </c>
      <c r="H102" t="s">
        <v>230</v>
      </c>
      <c r="I102" t="s">
        <v>231</v>
      </c>
      <c r="J102" t="s">
        <v>5</v>
      </c>
      <c r="K102" t="s">
        <v>331</v>
      </c>
      <c r="L102" t="s">
        <v>582</v>
      </c>
      <c r="M102">
        <v>8</v>
      </c>
      <c r="N102">
        <v>5</v>
      </c>
      <c r="O102">
        <v>90.0839</v>
      </c>
      <c r="P102">
        <v>40.990200000000002</v>
      </c>
      <c r="Q102">
        <v>20.369199999999999</v>
      </c>
      <c r="R102">
        <v>5.0242000000000004</v>
      </c>
      <c r="S102">
        <v>3.3645999999999998</v>
      </c>
      <c r="T102">
        <v>3.6469</v>
      </c>
      <c r="U102">
        <v>1.1734</v>
      </c>
      <c r="V102">
        <v>2.3860000000000001</v>
      </c>
      <c r="W102">
        <v>1.1741999999999999</v>
      </c>
      <c r="X102">
        <v>0.95879999999999999</v>
      </c>
      <c r="Y102">
        <v>0</v>
      </c>
      <c r="Z102">
        <v>16.381399999999999</v>
      </c>
      <c r="AA102" t="s">
        <v>236</v>
      </c>
      <c r="AB102">
        <v>4.1939000000000002</v>
      </c>
      <c r="AC102" t="s">
        <v>237</v>
      </c>
      <c r="AD102">
        <v>3.5464000000000002</v>
      </c>
      <c r="AE102" t="s">
        <v>586</v>
      </c>
      <c r="AF102">
        <v>1.4409000000000001</v>
      </c>
      <c r="AG102">
        <v>6.8554000000000004</v>
      </c>
      <c r="AH102">
        <v>201.58940000000001</v>
      </c>
      <c r="AI102">
        <v>1.88</v>
      </c>
      <c r="AK102">
        <v>87</v>
      </c>
      <c r="AL102">
        <v>14</v>
      </c>
      <c r="AM102">
        <v>30</v>
      </c>
      <c r="AN102" t="s">
        <v>381</v>
      </c>
      <c r="AP102" t="str">
        <f t="shared" si="1"/>
        <v/>
      </c>
    </row>
    <row r="103" spans="1:42">
      <c r="A103" t="s">
        <v>587</v>
      </c>
      <c r="B103" s="4">
        <v>43401</v>
      </c>
      <c r="C103" s="1">
        <v>0.58333333333333337</v>
      </c>
      <c r="D103" t="s">
        <v>212</v>
      </c>
      <c r="E103" t="s">
        <v>283</v>
      </c>
      <c r="G103">
        <v>5724</v>
      </c>
      <c r="H103" t="s">
        <v>230</v>
      </c>
      <c r="I103" t="s">
        <v>231</v>
      </c>
      <c r="J103" t="s">
        <v>5</v>
      </c>
      <c r="K103" t="s">
        <v>331</v>
      </c>
      <c r="L103" t="s">
        <v>582</v>
      </c>
      <c r="M103">
        <v>1</v>
      </c>
      <c r="N103">
        <v>7</v>
      </c>
      <c r="O103">
        <v>59.198999999999998</v>
      </c>
      <c r="P103">
        <v>48.842599999999997</v>
      </c>
      <c r="Q103">
        <v>25.3566</v>
      </c>
      <c r="R103">
        <v>10.655900000000001</v>
      </c>
      <c r="S103">
        <v>4.5476000000000001</v>
      </c>
      <c r="T103">
        <v>2.3130999999999999</v>
      </c>
      <c r="U103">
        <v>2.2780999999999998</v>
      </c>
      <c r="V103">
        <v>1.3743000000000001</v>
      </c>
      <c r="W103">
        <v>1.6362000000000001</v>
      </c>
      <c r="X103">
        <v>1.7276</v>
      </c>
      <c r="Y103">
        <v>0</v>
      </c>
      <c r="Z103">
        <v>18.5107</v>
      </c>
      <c r="AA103" t="s">
        <v>588</v>
      </c>
      <c r="AB103">
        <v>0.82640000000000002</v>
      </c>
      <c r="AC103" t="s">
        <v>589</v>
      </c>
      <c r="AD103">
        <v>0.65880000000000005</v>
      </c>
      <c r="AE103" t="s">
        <v>590</v>
      </c>
      <c r="AF103">
        <v>1.1991000000000001</v>
      </c>
      <c r="AG103">
        <v>15.7478</v>
      </c>
      <c r="AH103">
        <v>194.87379999999999</v>
      </c>
      <c r="AI103">
        <v>14</v>
      </c>
      <c r="AK103">
        <v>95</v>
      </c>
      <c r="AL103">
        <v>14</v>
      </c>
      <c r="AM103">
        <v>10</v>
      </c>
      <c r="AN103" t="s">
        <v>381</v>
      </c>
      <c r="AP103" t="str">
        <f t="shared" si="1"/>
        <v/>
      </c>
    </row>
    <row r="104" spans="1:42">
      <c r="A104" t="s">
        <v>591</v>
      </c>
      <c r="B104" s="4">
        <v>43401</v>
      </c>
      <c r="C104" s="1">
        <v>0.58333333333333337</v>
      </c>
      <c r="D104" t="s">
        <v>212</v>
      </c>
      <c r="E104" t="s">
        <v>283</v>
      </c>
      <c r="G104">
        <v>5724</v>
      </c>
      <c r="H104" t="s">
        <v>230</v>
      </c>
      <c r="I104" t="s">
        <v>231</v>
      </c>
      <c r="J104" t="s">
        <v>5</v>
      </c>
      <c r="K104" t="s">
        <v>331</v>
      </c>
      <c r="L104" t="s">
        <v>582</v>
      </c>
      <c r="M104">
        <v>4</v>
      </c>
      <c r="N104">
        <v>4</v>
      </c>
      <c r="O104">
        <v>73.837599999999995</v>
      </c>
      <c r="P104">
        <v>35.519199999999998</v>
      </c>
      <c r="Q104">
        <v>28.0608</v>
      </c>
      <c r="R104">
        <v>9.7271000000000001</v>
      </c>
      <c r="S104">
        <v>5.2576999999999998</v>
      </c>
      <c r="T104">
        <v>5.3647</v>
      </c>
      <c r="U104">
        <v>2.6602000000000001</v>
      </c>
      <c r="V104">
        <v>2.234</v>
      </c>
      <c r="W104">
        <v>1.5467</v>
      </c>
      <c r="X104">
        <v>1.4924999999999999</v>
      </c>
      <c r="Y104">
        <v>0</v>
      </c>
      <c r="Z104">
        <v>19.878599999999999</v>
      </c>
      <c r="AA104" t="s">
        <v>496</v>
      </c>
      <c r="AB104">
        <v>1.6116999999999999</v>
      </c>
      <c r="AC104" t="s">
        <v>592</v>
      </c>
      <c r="AD104">
        <v>0</v>
      </c>
      <c r="AE104" t="s">
        <v>593</v>
      </c>
      <c r="AF104">
        <v>1.0680000000000001</v>
      </c>
      <c r="AG104">
        <v>4.7926000000000002</v>
      </c>
      <c r="AH104">
        <v>193.0515</v>
      </c>
      <c r="AI104">
        <v>10</v>
      </c>
      <c r="AK104">
        <v>95</v>
      </c>
      <c r="AL104">
        <v>14</v>
      </c>
      <c r="AM104">
        <v>10</v>
      </c>
      <c r="AN104" t="s">
        <v>381</v>
      </c>
      <c r="AP104" t="str">
        <f t="shared" si="1"/>
        <v/>
      </c>
    </row>
    <row r="105" spans="1:42">
      <c r="A105" t="s">
        <v>594</v>
      </c>
      <c r="B105" s="4">
        <v>43401</v>
      </c>
      <c r="C105" s="1">
        <v>0.58333333333333337</v>
      </c>
      <c r="D105" t="s">
        <v>212</v>
      </c>
      <c r="E105" t="s">
        <v>283</v>
      </c>
      <c r="G105">
        <v>5724</v>
      </c>
      <c r="H105" t="s">
        <v>230</v>
      </c>
      <c r="I105" t="s">
        <v>231</v>
      </c>
      <c r="J105" t="s">
        <v>5</v>
      </c>
      <c r="K105" t="s">
        <v>331</v>
      </c>
      <c r="L105" t="s">
        <v>582</v>
      </c>
      <c r="M105">
        <v>12</v>
      </c>
      <c r="N105">
        <v>14</v>
      </c>
      <c r="O105">
        <v>73.917199999999994</v>
      </c>
      <c r="P105">
        <v>47.856400000000001</v>
      </c>
      <c r="Q105">
        <v>10.071</v>
      </c>
      <c r="R105">
        <v>7.7835999999999999</v>
      </c>
      <c r="S105">
        <v>5.3741000000000003</v>
      </c>
      <c r="T105">
        <v>3.6368</v>
      </c>
      <c r="U105">
        <v>2.9152999999999998</v>
      </c>
      <c r="V105">
        <v>1.0008999999999999</v>
      </c>
      <c r="W105">
        <v>1.2608999999999999</v>
      </c>
      <c r="X105">
        <v>0.95450000000000002</v>
      </c>
      <c r="Y105">
        <v>0</v>
      </c>
      <c r="Z105">
        <v>17.03</v>
      </c>
      <c r="AA105" t="s">
        <v>273</v>
      </c>
      <c r="AB105">
        <v>0.43780000000000002</v>
      </c>
      <c r="AC105" t="s">
        <v>504</v>
      </c>
      <c r="AD105">
        <v>1.4742</v>
      </c>
      <c r="AE105" t="s">
        <v>595</v>
      </c>
      <c r="AF105">
        <v>0</v>
      </c>
      <c r="AG105">
        <v>18.017299999999999</v>
      </c>
      <c r="AH105">
        <v>191.73</v>
      </c>
      <c r="AI105">
        <v>8</v>
      </c>
      <c r="AK105">
        <v>82</v>
      </c>
      <c r="AL105">
        <v>14</v>
      </c>
      <c r="AM105">
        <v>12</v>
      </c>
      <c r="AN105" t="s">
        <v>381</v>
      </c>
      <c r="AP105" t="str">
        <f t="shared" si="1"/>
        <v/>
      </c>
    </row>
    <row r="106" spans="1:42">
      <c r="A106" t="s">
        <v>596</v>
      </c>
      <c r="B106" s="4">
        <v>43401</v>
      </c>
      <c r="C106" s="1">
        <v>0.58333333333333337</v>
      </c>
      <c r="D106" t="s">
        <v>212</v>
      </c>
      <c r="E106" t="s">
        <v>283</v>
      </c>
      <c r="G106">
        <v>5724</v>
      </c>
      <c r="H106" t="s">
        <v>230</v>
      </c>
      <c r="I106" t="s">
        <v>231</v>
      </c>
      <c r="J106" t="s">
        <v>5</v>
      </c>
      <c r="K106" t="s">
        <v>331</v>
      </c>
      <c r="L106" t="s">
        <v>582</v>
      </c>
      <c r="M106">
        <v>10</v>
      </c>
      <c r="N106">
        <v>5</v>
      </c>
      <c r="O106">
        <v>66.269499999999994</v>
      </c>
      <c r="P106">
        <v>45.987000000000002</v>
      </c>
      <c r="Q106">
        <v>24.003499999999999</v>
      </c>
      <c r="R106">
        <v>8.1395</v>
      </c>
      <c r="S106">
        <v>4.6007999999999996</v>
      </c>
      <c r="T106">
        <v>2.8437000000000001</v>
      </c>
      <c r="U106">
        <v>1.6753</v>
      </c>
      <c r="V106">
        <v>0.87480000000000002</v>
      </c>
      <c r="W106">
        <v>0</v>
      </c>
      <c r="X106">
        <v>0</v>
      </c>
      <c r="Y106">
        <v>2.4933000000000001</v>
      </c>
      <c r="Z106">
        <v>19.260000000000002</v>
      </c>
      <c r="AA106" t="s">
        <v>488</v>
      </c>
      <c r="AB106">
        <v>2.0598999999999998</v>
      </c>
      <c r="AC106" t="s">
        <v>325</v>
      </c>
      <c r="AD106">
        <v>0.1638</v>
      </c>
      <c r="AE106" t="s">
        <v>597</v>
      </c>
      <c r="AF106">
        <v>1.2346999999999999</v>
      </c>
      <c r="AG106">
        <v>3</v>
      </c>
      <c r="AH106">
        <v>182.60560000000001</v>
      </c>
      <c r="AI106">
        <v>12</v>
      </c>
      <c r="AK106">
        <v>85</v>
      </c>
      <c r="AL106">
        <v>14</v>
      </c>
      <c r="AM106">
        <v>23</v>
      </c>
      <c r="AN106" t="s">
        <v>381</v>
      </c>
      <c r="AP106" t="str">
        <f t="shared" si="1"/>
        <v/>
      </c>
    </row>
    <row r="107" spans="1:42">
      <c r="A107" t="s">
        <v>598</v>
      </c>
      <c r="B107" s="4">
        <v>43401</v>
      </c>
      <c r="C107" s="1">
        <v>0.58333333333333337</v>
      </c>
      <c r="D107" t="s">
        <v>212</v>
      </c>
      <c r="E107" t="s">
        <v>283</v>
      </c>
      <c r="G107">
        <v>5724</v>
      </c>
      <c r="H107" t="s">
        <v>230</v>
      </c>
      <c r="I107" t="s">
        <v>231</v>
      </c>
      <c r="J107" t="s">
        <v>5</v>
      </c>
      <c r="K107" t="s">
        <v>331</v>
      </c>
      <c r="L107" t="s">
        <v>582</v>
      </c>
      <c r="M107">
        <v>3</v>
      </c>
      <c r="N107">
        <v>5</v>
      </c>
      <c r="O107">
        <v>47.497900000000001</v>
      </c>
      <c r="P107">
        <v>57.087400000000002</v>
      </c>
      <c r="Q107">
        <v>17.860299999999999</v>
      </c>
      <c r="R107">
        <v>10.0242</v>
      </c>
      <c r="S107">
        <v>3.7648000000000001</v>
      </c>
      <c r="T107">
        <v>3.8982000000000001</v>
      </c>
      <c r="U107">
        <v>2.3595000000000002</v>
      </c>
      <c r="V107">
        <v>1.5807</v>
      </c>
      <c r="W107">
        <v>0.998</v>
      </c>
      <c r="X107">
        <v>0.48449999999999999</v>
      </c>
      <c r="Y107">
        <v>0</v>
      </c>
      <c r="Z107">
        <v>17.175000000000001</v>
      </c>
      <c r="AA107" t="s">
        <v>507</v>
      </c>
      <c r="AB107">
        <v>0.10059999999999999</v>
      </c>
      <c r="AC107" t="s">
        <v>599</v>
      </c>
      <c r="AD107">
        <v>4.3499999999999997E-2</v>
      </c>
      <c r="AE107" t="s">
        <v>419</v>
      </c>
      <c r="AF107">
        <v>0.1052</v>
      </c>
      <c r="AG107">
        <v>8.6914999999999996</v>
      </c>
      <c r="AH107">
        <v>171.6713</v>
      </c>
      <c r="AI107">
        <v>10</v>
      </c>
      <c r="AK107">
        <v>91</v>
      </c>
      <c r="AL107">
        <v>14</v>
      </c>
      <c r="AM107">
        <v>80</v>
      </c>
      <c r="AN107" t="s">
        <v>381</v>
      </c>
      <c r="AP107" t="str">
        <f t="shared" si="1"/>
        <v/>
      </c>
    </row>
    <row r="108" spans="1:42">
      <c r="A108" t="s">
        <v>600</v>
      </c>
      <c r="B108" s="4">
        <v>43401</v>
      </c>
      <c r="C108" s="1">
        <v>0.58333333333333337</v>
      </c>
      <c r="D108" t="s">
        <v>212</v>
      </c>
      <c r="E108" t="s">
        <v>283</v>
      </c>
      <c r="G108">
        <v>5724</v>
      </c>
      <c r="H108" t="s">
        <v>230</v>
      </c>
      <c r="I108" t="s">
        <v>231</v>
      </c>
      <c r="J108" t="s">
        <v>5</v>
      </c>
      <c r="K108" t="s">
        <v>331</v>
      </c>
      <c r="L108" t="s">
        <v>582</v>
      </c>
      <c r="M108">
        <v>5</v>
      </c>
      <c r="N108">
        <v>5</v>
      </c>
      <c r="O108">
        <v>70.785700000000006</v>
      </c>
      <c r="P108">
        <v>42.116100000000003</v>
      </c>
      <c r="Q108">
        <v>14.565200000000001</v>
      </c>
      <c r="R108">
        <v>3.1602999999999999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13.8398</v>
      </c>
      <c r="Z108">
        <v>18.109300000000001</v>
      </c>
      <c r="AA108" t="s">
        <v>241</v>
      </c>
      <c r="AB108">
        <v>0.4672</v>
      </c>
      <c r="AC108" t="s">
        <v>601</v>
      </c>
      <c r="AD108">
        <v>0.67530000000000001</v>
      </c>
      <c r="AE108" t="s">
        <v>602</v>
      </c>
      <c r="AF108">
        <v>1.0308999999999999</v>
      </c>
      <c r="AG108">
        <v>2.1</v>
      </c>
      <c r="AH108">
        <v>166.84979999999999</v>
      </c>
      <c r="AI108">
        <v>8</v>
      </c>
      <c r="AK108">
        <v>88</v>
      </c>
      <c r="AL108">
        <v>14</v>
      </c>
      <c r="AM108">
        <v>10</v>
      </c>
      <c r="AN108" t="s">
        <v>381</v>
      </c>
      <c r="AP108" t="str">
        <f t="shared" si="1"/>
        <v/>
      </c>
    </row>
    <row r="109" spans="1:42">
      <c r="A109" t="s">
        <v>603</v>
      </c>
      <c r="B109" s="4">
        <v>43401</v>
      </c>
      <c r="C109" s="1">
        <v>0.58333333333333337</v>
      </c>
      <c r="D109" t="s">
        <v>212</v>
      </c>
      <c r="E109" t="s">
        <v>283</v>
      </c>
      <c r="G109">
        <v>5724</v>
      </c>
      <c r="H109" t="s">
        <v>230</v>
      </c>
      <c r="I109" t="s">
        <v>231</v>
      </c>
      <c r="J109" t="s">
        <v>5</v>
      </c>
      <c r="K109" t="s">
        <v>331</v>
      </c>
      <c r="L109" t="s">
        <v>582</v>
      </c>
      <c r="M109">
        <v>13</v>
      </c>
      <c r="N109">
        <v>9</v>
      </c>
      <c r="O109">
        <v>51.457000000000001</v>
      </c>
      <c r="P109">
        <v>30.767199999999999</v>
      </c>
      <c r="Q109">
        <v>29.706099999999999</v>
      </c>
      <c r="R109">
        <v>6.9611000000000001</v>
      </c>
      <c r="S109">
        <v>4.3127000000000004</v>
      </c>
      <c r="T109">
        <v>3.6191</v>
      </c>
      <c r="U109">
        <v>3.0646</v>
      </c>
      <c r="V109">
        <v>1.4853000000000001</v>
      </c>
      <c r="W109">
        <v>1.4648000000000001</v>
      </c>
      <c r="X109">
        <v>1.3270999999999999</v>
      </c>
      <c r="Y109">
        <v>0</v>
      </c>
      <c r="Z109">
        <v>18.6829</v>
      </c>
      <c r="AA109" t="s">
        <v>363</v>
      </c>
      <c r="AB109">
        <v>1.6431</v>
      </c>
      <c r="AC109" t="s">
        <v>604</v>
      </c>
      <c r="AD109">
        <v>0.66410000000000002</v>
      </c>
      <c r="AE109" t="s">
        <v>605</v>
      </c>
      <c r="AF109">
        <v>0</v>
      </c>
      <c r="AG109">
        <v>11.3147</v>
      </c>
      <c r="AH109">
        <v>166.46979999999999</v>
      </c>
      <c r="AI109">
        <v>12</v>
      </c>
      <c r="AK109">
        <v>80</v>
      </c>
      <c r="AL109">
        <v>14</v>
      </c>
      <c r="AM109">
        <v>16</v>
      </c>
      <c r="AN109" t="s">
        <v>381</v>
      </c>
      <c r="AP109" t="str">
        <f t="shared" si="1"/>
        <v/>
      </c>
    </row>
    <row r="110" spans="1:42">
      <c r="A110" t="s">
        <v>606</v>
      </c>
      <c r="B110" s="4">
        <v>43401</v>
      </c>
      <c r="C110" s="1">
        <v>0.58333333333333337</v>
      </c>
      <c r="D110" t="s">
        <v>212</v>
      </c>
      <c r="E110" t="s">
        <v>283</v>
      </c>
      <c r="G110">
        <v>5724</v>
      </c>
      <c r="H110" t="s">
        <v>230</v>
      </c>
      <c r="I110" t="s">
        <v>231</v>
      </c>
      <c r="J110" t="s">
        <v>5</v>
      </c>
      <c r="K110" t="s">
        <v>331</v>
      </c>
      <c r="L110" t="s">
        <v>582</v>
      </c>
      <c r="M110">
        <v>2</v>
      </c>
      <c r="N110">
        <v>11</v>
      </c>
      <c r="O110">
        <v>43.652200000000001</v>
      </c>
      <c r="P110">
        <v>35.409999999999997</v>
      </c>
      <c r="Q110">
        <v>14.641400000000001</v>
      </c>
      <c r="R110">
        <v>7.3719999999999999</v>
      </c>
      <c r="S110">
        <v>5.3631000000000002</v>
      </c>
      <c r="T110">
        <v>5.6006</v>
      </c>
      <c r="U110">
        <v>1.9095</v>
      </c>
      <c r="V110">
        <v>1.5316000000000001</v>
      </c>
      <c r="W110">
        <v>1.0382</v>
      </c>
      <c r="X110">
        <v>0.9859</v>
      </c>
      <c r="Y110">
        <v>0</v>
      </c>
      <c r="Z110">
        <v>15.5243</v>
      </c>
      <c r="AA110" t="s">
        <v>607</v>
      </c>
      <c r="AB110">
        <v>0.42080000000000001</v>
      </c>
      <c r="AC110" t="s">
        <v>608</v>
      </c>
      <c r="AD110">
        <v>0.50090000000000001</v>
      </c>
      <c r="AE110" t="s">
        <v>609</v>
      </c>
      <c r="AF110">
        <v>0.88470000000000004</v>
      </c>
      <c r="AG110">
        <v>26.625399999999999</v>
      </c>
      <c r="AH110">
        <v>161.4607</v>
      </c>
      <c r="AI110">
        <v>25</v>
      </c>
      <c r="AK110">
        <v>92</v>
      </c>
      <c r="AL110">
        <v>14</v>
      </c>
      <c r="AM110">
        <v>23</v>
      </c>
      <c r="AN110" t="s">
        <v>381</v>
      </c>
      <c r="AP110" t="str">
        <f t="shared" si="1"/>
        <v/>
      </c>
    </row>
    <row r="111" spans="1:42">
      <c r="A111" t="s">
        <v>610</v>
      </c>
      <c r="B111" s="4">
        <v>43401</v>
      </c>
      <c r="C111" s="1">
        <v>0.58333333333333337</v>
      </c>
      <c r="D111" t="s">
        <v>212</v>
      </c>
      <c r="E111" t="s">
        <v>283</v>
      </c>
      <c r="G111">
        <v>5724</v>
      </c>
      <c r="H111" t="s">
        <v>230</v>
      </c>
      <c r="I111" t="s">
        <v>231</v>
      </c>
      <c r="J111" t="s">
        <v>5</v>
      </c>
      <c r="K111" t="s">
        <v>331</v>
      </c>
      <c r="L111" t="s">
        <v>582</v>
      </c>
      <c r="M111">
        <v>6</v>
      </c>
      <c r="N111">
        <v>7</v>
      </c>
      <c r="O111">
        <v>54.0214</v>
      </c>
      <c r="P111">
        <v>38.249499999999998</v>
      </c>
      <c r="Q111">
        <v>14.619400000000001</v>
      </c>
      <c r="R111">
        <v>6.306</v>
      </c>
      <c r="S111">
        <v>4.6669</v>
      </c>
      <c r="T111">
        <v>3.0876000000000001</v>
      </c>
      <c r="U111">
        <v>2.3792</v>
      </c>
      <c r="V111">
        <v>1.6736</v>
      </c>
      <c r="W111">
        <v>1.0636000000000001</v>
      </c>
      <c r="X111">
        <v>0.86519999999999997</v>
      </c>
      <c r="Y111">
        <v>0</v>
      </c>
      <c r="Z111">
        <v>15.595700000000001</v>
      </c>
      <c r="AA111" t="s">
        <v>611</v>
      </c>
      <c r="AB111">
        <v>0.08</v>
      </c>
      <c r="AC111" t="s">
        <v>612</v>
      </c>
      <c r="AD111">
        <v>0</v>
      </c>
      <c r="AE111" t="s">
        <v>408</v>
      </c>
      <c r="AF111">
        <v>0.95269999999999999</v>
      </c>
      <c r="AG111">
        <v>7.2579000000000002</v>
      </c>
      <c r="AH111">
        <v>150.81870000000001</v>
      </c>
      <c r="AI111">
        <v>20</v>
      </c>
      <c r="AK111">
        <v>88</v>
      </c>
      <c r="AL111">
        <v>14</v>
      </c>
      <c r="AM111">
        <v>153</v>
      </c>
      <c r="AN111" t="s">
        <v>381</v>
      </c>
      <c r="AP111" t="str">
        <f t="shared" si="1"/>
        <v/>
      </c>
    </row>
    <row r="112" spans="1:42">
      <c r="A112" t="s">
        <v>613</v>
      </c>
      <c r="B112" s="4">
        <v>43401</v>
      </c>
      <c r="C112" s="1">
        <v>0.58333333333333337</v>
      </c>
      <c r="D112" t="s">
        <v>212</v>
      </c>
      <c r="E112" t="s">
        <v>283</v>
      </c>
      <c r="G112">
        <v>5724</v>
      </c>
      <c r="H112" t="s">
        <v>230</v>
      </c>
      <c r="I112" t="s">
        <v>231</v>
      </c>
      <c r="J112" t="s">
        <v>5</v>
      </c>
      <c r="K112" t="s">
        <v>331</v>
      </c>
      <c r="L112" t="s">
        <v>582</v>
      </c>
      <c r="M112">
        <v>9</v>
      </c>
      <c r="N112">
        <v>8</v>
      </c>
      <c r="O112">
        <v>43.897500000000001</v>
      </c>
      <c r="P112">
        <v>49.244500000000002</v>
      </c>
      <c r="Q112">
        <v>16.005400000000002</v>
      </c>
      <c r="R112">
        <v>4.7866</v>
      </c>
      <c r="S112">
        <v>2.4308999999999998</v>
      </c>
      <c r="T112">
        <v>2.1871</v>
      </c>
      <c r="U112">
        <v>1.7943</v>
      </c>
      <c r="V112">
        <v>0.99039999999999995</v>
      </c>
      <c r="W112">
        <v>1.2867999999999999</v>
      </c>
      <c r="X112">
        <v>0.96430000000000005</v>
      </c>
      <c r="Y112">
        <v>0</v>
      </c>
      <c r="Z112">
        <v>9.2964000000000002</v>
      </c>
      <c r="AA112" t="s">
        <v>253</v>
      </c>
      <c r="AB112">
        <v>0.1216</v>
      </c>
      <c r="AC112" t="s">
        <v>614</v>
      </c>
      <c r="AD112">
        <v>0.28649999999999998</v>
      </c>
      <c r="AE112" t="s">
        <v>615</v>
      </c>
      <c r="AF112">
        <v>1.8152999999999999</v>
      </c>
      <c r="AG112">
        <v>6.7685000000000004</v>
      </c>
      <c r="AH112">
        <v>141.87629999999999</v>
      </c>
      <c r="AI112">
        <v>16</v>
      </c>
      <c r="AK112">
        <v>86</v>
      </c>
      <c r="AL112">
        <v>14</v>
      </c>
      <c r="AM112">
        <v>29</v>
      </c>
      <c r="AN112" t="s">
        <v>381</v>
      </c>
      <c r="AP112" t="str">
        <f t="shared" si="1"/>
        <v/>
      </c>
    </row>
    <row r="113" spans="1:42">
      <c r="A113" t="s">
        <v>616</v>
      </c>
      <c r="B113" s="4">
        <v>43401</v>
      </c>
      <c r="C113" s="1">
        <v>0.58333333333333337</v>
      </c>
      <c r="D113" t="s">
        <v>212</v>
      </c>
      <c r="E113" t="s">
        <v>283</v>
      </c>
      <c r="G113">
        <v>5724</v>
      </c>
      <c r="H113" t="s">
        <v>230</v>
      </c>
      <c r="I113" t="s">
        <v>231</v>
      </c>
      <c r="J113" t="s">
        <v>5</v>
      </c>
      <c r="K113" t="s">
        <v>331</v>
      </c>
      <c r="L113" t="s">
        <v>582</v>
      </c>
      <c r="M113">
        <v>14</v>
      </c>
      <c r="N113">
        <v>9</v>
      </c>
      <c r="O113">
        <v>41.4</v>
      </c>
      <c r="P113">
        <v>41.256</v>
      </c>
      <c r="Q113">
        <v>14.5822</v>
      </c>
      <c r="R113">
        <v>3.8149999999999999</v>
      </c>
      <c r="S113">
        <v>2.7866</v>
      </c>
      <c r="T113">
        <v>1.3493999999999999</v>
      </c>
      <c r="U113">
        <v>1.9626999999999999</v>
      </c>
      <c r="V113">
        <v>1.9121999999999999</v>
      </c>
      <c r="W113">
        <v>1.2161999999999999</v>
      </c>
      <c r="X113">
        <v>0.58009999999999995</v>
      </c>
      <c r="Y113">
        <v>0</v>
      </c>
      <c r="Z113">
        <v>11.4314</v>
      </c>
      <c r="AA113" t="s">
        <v>617</v>
      </c>
      <c r="AB113">
        <v>0.58330000000000004</v>
      </c>
      <c r="AC113" t="s">
        <v>614</v>
      </c>
      <c r="AD113">
        <v>0.29649999999999999</v>
      </c>
      <c r="AE113" t="s">
        <v>618</v>
      </c>
      <c r="AF113">
        <v>1.4778</v>
      </c>
      <c r="AG113">
        <v>13.2392</v>
      </c>
      <c r="AH113">
        <v>137.88849999999999</v>
      </c>
      <c r="AI113">
        <v>25</v>
      </c>
      <c r="AK113">
        <v>80</v>
      </c>
      <c r="AL113">
        <v>14</v>
      </c>
      <c r="AM113">
        <v>3</v>
      </c>
      <c r="AN113" t="s">
        <v>381</v>
      </c>
      <c r="AP113" t="str">
        <f t="shared" si="1"/>
        <v/>
      </c>
    </row>
    <row r="114" spans="1:42">
      <c r="A114" t="s">
        <v>619</v>
      </c>
      <c r="B114" s="4">
        <v>43401</v>
      </c>
      <c r="C114" s="1">
        <v>0.58333333333333337</v>
      </c>
      <c r="D114" t="s">
        <v>212</v>
      </c>
      <c r="E114" t="s">
        <v>283</v>
      </c>
      <c r="G114">
        <v>5724</v>
      </c>
      <c r="H114" t="s">
        <v>230</v>
      </c>
      <c r="I114" t="s">
        <v>231</v>
      </c>
      <c r="J114" t="s">
        <v>5</v>
      </c>
      <c r="K114" t="s">
        <v>331</v>
      </c>
      <c r="L114" t="s">
        <v>582</v>
      </c>
      <c r="M114">
        <v>7</v>
      </c>
      <c r="N114">
        <v>12</v>
      </c>
      <c r="O114">
        <v>32.1023</v>
      </c>
      <c r="P114">
        <v>28.504999999999999</v>
      </c>
      <c r="Q114">
        <v>18.0824</v>
      </c>
      <c r="R114">
        <v>7.3719000000000001</v>
      </c>
      <c r="S114">
        <v>4.3758999999999997</v>
      </c>
      <c r="T114">
        <v>2.6269999999999998</v>
      </c>
      <c r="U114">
        <v>3.0680000000000001</v>
      </c>
      <c r="V114">
        <v>1.4685999999999999</v>
      </c>
      <c r="W114">
        <v>1.0622</v>
      </c>
      <c r="X114">
        <v>1.0075000000000001</v>
      </c>
      <c r="Y114">
        <v>0</v>
      </c>
      <c r="Z114">
        <v>14.465</v>
      </c>
      <c r="AA114" t="s">
        <v>620</v>
      </c>
      <c r="AB114">
        <v>0</v>
      </c>
      <c r="AC114" t="s">
        <v>372</v>
      </c>
      <c r="AD114">
        <v>0.59350000000000003</v>
      </c>
      <c r="AE114" t="s">
        <v>621</v>
      </c>
      <c r="AF114">
        <v>0.33339999999999997</v>
      </c>
      <c r="AG114">
        <v>15.0496</v>
      </c>
      <c r="AH114">
        <v>130.1123</v>
      </c>
      <c r="AI114">
        <v>25</v>
      </c>
      <c r="AK114">
        <v>87</v>
      </c>
      <c r="AL114">
        <v>14</v>
      </c>
      <c r="AM114">
        <v>570</v>
      </c>
      <c r="AN114" t="s">
        <v>381</v>
      </c>
      <c r="AP114" t="str">
        <f t="shared" si="1"/>
        <v/>
      </c>
    </row>
    <row r="115" spans="1:42">
      <c r="A115" t="s">
        <v>623</v>
      </c>
      <c r="B115" s="4">
        <v>43401</v>
      </c>
      <c r="C115" s="1">
        <v>0.59027777777777779</v>
      </c>
      <c r="D115" t="s">
        <v>213</v>
      </c>
      <c r="E115" t="s">
        <v>229</v>
      </c>
      <c r="F115" t="s">
        <v>330</v>
      </c>
      <c r="G115">
        <v>7473</v>
      </c>
      <c r="H115" t="s">
        <v>375</v>
      </c>
      <c r="I115" t="s">
        <v>231</v>
      </c>
      <c r="J115" t="s">
        <v>5</v>
      </c>
      <c r="K115" t="s">
        <v>331</v>
      </c>
      <c r="L115" t="s">
        <v>622</v>
      </c>
      <c r="M115">
        <v>3</v>
      </c>
      <c r="N115">
        <v>9</v>
      </c>
      <c r="O115">
        <v>109.407</v>
      </c>
      <c r="P115">
        <v>64.153599999999997</v>
      </c>
      <c r="Q115">
        <v>39.748399999999997</v>
      </c>
      <c r="R115">
        <v>10.533200000000001</v>
      </c>
      <c r="S115">
        <v>8.8557000000000006</v>
      </c>
      <c r="T115">
        <v>5.9776999999999996</v>
      </c>
      <c r="U115">
        <v>5.2845000000000004</v>
      </c>
      <c r="V115">
        <v>2.266</v>
      </c>
      <c r="W115">
        <v>1.4149</v>
      </c>
      <c r="X115">
        <v>1.0109999999999999</v>
      </c>
      <c r="Y115">
        <v>0</v>
      </c>
      <c r="Z115">
        <v>17.364999999999998</v>
      </c>
      <c r="AA115" t="s">
        <v>390</v>
      </c>
      <c r="AB115">
        <v>2.21</v>
      </c>
      <c r="AC115" t="s">
        <v>391</v>
      </c>
      <c r="AD115">
        <v>3.3613</v>
      </c>
      <c r="AE115" t="s">
        <v>343</v>
      </c>
      <c r="AF115">
        <v>1.4742999999999999</v>
      </c>
      <c r="AG115">
        <v>29.518999999999998</v>
      </c>
      <c r="AH115" s="23">
        <v>302.58150000000001</v>
      </c>
      <c r="AI115">
        <v>1.5</v>
      </c>
      <c r="AK115">
        <v>111</v>
      </c>
      <c r="AL115">
        <v>4</v>
      </c>
      <c r="AM115">
        <v>35</v>
      </c>
      <c r="AN115" t="s">
        <v>624</v>
      </c>
      <c r="AP115" t="str">
        <f t="shared" si="1"/>
        <v>Bold</v>
      </c>
    </row>
    <row r="116" spans="1:42">
      <c r="A116" t="s">
        <v>625</v>
      </c>
      <c r="B116" s="4">
        <v>43401</v>
      </c>
      <c r="C116" s="1">
        <v>0.59027777777777779</v>
      </c>
      <c r="D116" t="s">
        <v>213</v>
      </c>
      <c r="E116" t="s">
        <v>229</v>
      </c>
      <c r="F116" t="s">
        <v>330</v>
      </c>
      <c r="G116">
        <v>7473</v>
      </c>
      <c r="H116" t="s">
        <v>375</v>
      </c>
      <c r="I116" t="s">
        <v>231</v>
      </c>
      <c r="J116" t="s">
        <v>5</v>
      </c>
      <c r="K116" t="s">
        <v>331</v>
      </c>
      <c r="L116" t="s">
        <v>622</v>
      </c>
      <c r="M116">
        <v>4</v>
      </c>
      <c r="N116">
        <v>8</v>
      </c>
      <c r="O116">
        <v>60.67</v>
      </c>
      <c r="P116">
        <v>71.775599999999997</v>
      </c>
      <c r="Q116">
        <v>20.411999999999999</v>
      </c>
      <c r="R116">
        <v>7.3742000000000001</v>
      </c>
      <c r="S116">
        <v>5.8188000000000004</v>
      </c>
      <c r="T116">
        <v>3.0234000000000001</v>
      </c>
      <c r="U116">
        <v>2.5110999999999999</v>
      </c>
      <c r="V116">
        <v>2.7589999999999999</v>
      </c>
      <c r="W116">
        <v>2.0911</v>
      </c>
      <c r="X116">
        <v>1.6749000000000001</v>
      </c>
      <c r="Y116">
        <v>0</v>
      </c>
      <c r="Z116">
        <v>19.225000000000001</v>
      </c>
      <c r="AA116" t="s">
        <v>518</v>
      </c>
      <c r="AB116">
        <v>2.7048000000000001</v>
      </c>
      <c r="AC116" t="s">
        <v>519</v>
      </c>
      <c r="AD116">
        <v>2.7134999999999998</v>
      </c>
      <c r="AE116" t="s">
        <v>626</v>
      </c>
      <c r="AF116">
        <v>2.5994999999999999</v>
      </c>
      <c r="AG116">
        <v>14.2997</v>
      </c>
      <c r="AH116">
        <v>219.6525</v>
      </c>
      <c r="AI116">
        <v>3</v>
      </c>
      <c r="AK116">
        <v>105</v>
      </c>
      <c r="AL116">
        <v>4</v>
      </c>
      <c r="AM116">
        <v>9</v>
      </c>
      <c r="AN116" t="s">
        <v>624</v>
      </c>
      <c r="AP116" t="str">
        <f t="shared" si="1"/>
        <v/>
      </c>
    </row>
    <row r="117" spans="1:42">
      <c r="A117" t="s">
        <v>627</v>
      </c>
      <c r="B117" s="4">
        <v>43401</v>
      </c>
      <c r="C117" s="1">
        <v>0.59027777777777779</v>
      </c>
      <c r="D117" t="s">
        <v>213</v>
      </c>
      <c r="E117" t="s">
        <v>229</v>
      </c>
      <c r="F117" t="s">
        <v>330</v>
      </c>
      <c r="G117">
        <v>7473</v>
      </c>
      <c r="H117" t="s">
        <v>375</v>
      </c>
      <c r="I117" t="s">
        <v>231</v>
      </c>
      <c r="J117" t="s">
        <v>5</v>
      </c>
      <c r="K117" t="s">
        <v>331</v>
      </c>
      <c r="L117" t="s">
        <v>622</v>
      </c>
      <c r="M117">
        <v>1</v>
      </c>
      <c r="N117">
        <v>5</v>
      </c>
      <c r="O117">
        <v>69.954800000000006</v>
      </c>
      <c r="P117">
        <v>54.518900000000002</v>
      </c>
      <c r="Q117">
        <v>12.549899999999999</v>
      </c>
      <c r="R117">
        <v>5.6161000000000003</v>
      </c>
      <c r="S117">
        <v>5.9061000000000003</v>
      </c>
      <c r="T117">
        <v>2.6315</v>
      </c>
      <c r="U117">
        <v>1.1438999999999999</v>
      </c>
      <c r="V117">
        <v>0</v>
      </c>
      <c r="W117">
        <v>0</v>
      </c>
      <c r="X117">
        <v>0</v>
      </c>
      <c r="Y117">
        <v>4.0877999999999997</v>
      </c>
      <c r="Z117">
        <v>6.25</v>
      </c>
      <c r="AA117" t="s">
        <v>398</v>
      </c>
      <c r="AB117">
        <v>3.9847999999999999</v>
      </c>
      <c r="AC117" t="s">
        <v>399</v>
      </c>
      <c r="AD117">
        <v>4.0312000000000001</v>
      </c>
      <c r="AE117" t="s">
        <v>628</v>
      </c>
      <c r="AF117">
        <v>3.6234999999999999</v>
      </c>
      <c r="AG117">
        <v>8.8572000000000006</v>
      </c>
      <c r="AH117">
        <v>183.1558</v>
      </c>
      <c r="AI117">
        <v>1.63</v>
      </c>
      <c r="AK117">
        <v>117</v>
      </c>
      <c r="AL117">
        <v>4</v>
      </c>
      <c r="AM117">
        <v>171</v>
      </c>
      <c r="AN117" t="s">
        <v>624</v>
      </c>
      <c r="AP117" t="str">
        <f t="shared" si="1"/>
        <v/>
      </c>
    </row>
    <row r="118" spans="1:42">
      <c r="A118" t="s">
        <v>629</v>
      </c>
      <c r="B118" s="4">
        <v>43401</v>
      </c>
      <c r="C118" s="1">
        <v>0.59027777777777779</v>
      </c>
      <c r="D118" t="s">
        <v>213</v>
      </c>
      <c r="E118" t="s">
        <v>229</v>
      </c>
      <c r="F118" t="s">
        <v>330</v>
      </c>
      <c r="G118">
        <v>7473</v>
      </c>
      <c r="H118" t="s">
        <v>375</v>
      </c>
      <c r="I118" t="s">
        <v>231</v>
      </c>
      <c r="J118" t="s">
        <v>5</v>
      </c>
      <c r="K118" t="s">
        <v>331</v>
      </c>
      <c r="L118" t="s">
        <v>622</v>
      </c>
      <c r="M118">
        <v>2</v>
      </c>
      <c r="N118">
        <v>7</v>
      </c>
      <c r="O118">
        <v>64.739999999999995</v>
      </c>
      <c r="P118">
        <v>46.660800000000002</v>
      </c>
      <c r="Q118">
        <v>20.6812</v>
      </c>
      <c r="R118">
        <v>4.6810999999999998</v>
      </c>
      <c r="S118">
        <v>6.1478000000000002</v>
      </c>
      <c r="T118">
        <v>2.9533999999999998</v>
      </c>
      <c r="U118">
        <v>2.9407999999999999</v>
      </c>
      <c r="V118">
        <v>1.6503000000000001</v>
      </c>
      <c r="W118">
        <v>1.4844999999999999</v>
      </c>
      <c r="X118">
        <v>2.0531999999999999</v>
      </c>
      <c r="Y118">
        <v>0</v>
      </c>
      <c r="Z118">
        <v>9.4491999999999994</v>
      </c>
      <c r="AA118" t="s">
        <v>630</v>
      </c>
      <c r="AB118">
        <v>1.1423000000000001</v>
      </c>
      <c r="AC118" t="s">
        <v>631</v>
      </c>
      <c r="AD118">
        <v>0.2286</v>
      </c>
      <c r="AE118" t="s">
        <v>293</v>
      </c>
      <c r="AF118">
        <v>1.5246999999999999</v>
      </c>
      <c r="AG118">
        <v>4.6637000000000004</v>
      </c>
      <c r="AH118">
        <v>171.00149999999999</v>
      </c>
      <c r="AI118">
        <v>16</v>
      </c>
      <c r="AK118">
        <v>117</v>
      </c>
      <c r="AL118">
        <v>4</v>
      </c>
      <c r="AM118">
        <v>24</v>
      </c>
      <c r="AN118" t="s">
        <v>624</v>
      </c>
      <c r="AP118" t="str">
        <f t="shared" si="1"/>
        <v/>
      </c>
    </row>
    <row r="119" spans="1:42">
      <c r="A119" t="s">
        <v>633</v>
      </c>
      <c r="B119" s="4">
        <v>43401</v>
      </c>
      <c r="C119" s="1">
        <v>0.59375</v>
      </c>
      <c r="D119" t="s">
        <v>224</v>
      </c>
      <c r="E119" t="s">
        <v>401</v>
      </c>
      <c r="G119">
        <v>6542</v>
      </c>
      <c r="H119" t="s">
        <v>284</v>
      </c>
      <c r="I119" t="s">
        <v>231</v>
      </c>
      <c r="J119" t="s">
        <v>5</v>
      </c>
      <c r="K119" t="s">
        <v>285</v>
      </c>
      <c r="L119" t="s">
        <v>632</v>
      </c>
      <c r="M119">
        <v>3</v>
      </c>
      <c r="N119">
        <v>7</v>
      </c>
      <c r="O119">
        <v>93.942700000000002</v>
      </c>
      <c r="P119">
        <v>69.519499999999994</v>
      </c>
      <c r="Q119">
        <v>28.5443</v>
      </c>
      <c r="R119">
        <v>11.517300000000001</v>
      </c>
      <c r="S119">
        <v>6.5488999999999997</v>
      </c>
      <c r="T119">
        <v>6.4984000000000002</v>
      </c>
      <c r="U119">
        <v>1.8456999999999999</v>
      </c>
      <c r="V119">
        <v>1.3815</v>
      </c>
      <c r="W119">
        <v>1.1424000000000001</v>
      </c>
      <c r="X119">
        <v>0.69879999999999998</v>
      </c>
      <c r="Y119">
        <v>0</v>
      </c>
      <c r="Z119">
        <v>6.5179</v>
      </c>
      <c r="AA119" t="s">
        <v>634</v>
      </c>
      <c r="AB119">
        <v>0.53320000000000001</v>
      </c>
      <c r="AC119" t="s">
        <v>635</v>
      </c>
      <c r="AD119">
        <v>0.46839999999999998</v>
      </c>
      <c r="AE119" t="s">
        <v>636</v>
      </c>
      <c r="AF119">
        <v>1.0322</v>
      </c>
      <c r="AG119">
        <v>20.945</v>
      </c>
      <c r="AH119" s="23">
        <v>251.1361</v>
      </c>
      <c r="AI119">
        <v>5.5</v>
      </c>
      <c r="AK119">
        <v>101</v>
      </c>
      <c r="AL119">
        <v>16</v>
      </c>
      <c r="AM119">
        <v>51</v>
      </c>
      <c r="AN119" t="s">
        <v>533</v>
      </c>
      <c r="AP119" t="str">
        <f t="shared" si="1"/>
        <v>Bold</v>
      </c>
    </row>
    <row r="120" spans="1:42">
      <c r="A120" t="s">
        <v>637</v>
      </c>
      <c r="B120" s="4">
        <v>43401</v>
      </c>
      <c r="C120" s="1">
        <v>0.59375</v>
      </c>
      <c r="D120" t="s">
        <v>224</v>
      </c>
      <c r="E120" t="s">
        <v>401</v>
      </c>
      <c r="G120">
        <v>6542</v>
      </c>
      <c r="H120" t="s">
        <v>284</v>
      </c>
      <c r="I120" t="s">
        <v>231</v>
      </c>
      <c r="J120" t="s">
        <v>5</v>
      </c>
      <c r="K120" t="s">
        <v>285</v>
      </c>
      <c r="L120" t="s">
        <v>632</v>
      </c>
      <c r="M120">
        <v>12</v>
      </c>
      <c r="N120">
        <v>7</v>
      </c>
      <c r="O120">
        <v>93.9</v>
      </c>
      <c r="P120">
        <v>73.666399999999996</v>
      </c>
      <c r="Q120">
        <v>18.5473</v>
      </c>
      <c r="R120">
        <v>7.4550000000000001</v>
      </c>
      <c r="S120">
        <v>3.1324000000000001</v>
      </c>
      <c r="T120">
        <v>4.8139000000000003</v>
      </c>
      <c r="U120">
        <v>1.8774</v>
      </c>
      <c r="V120">
        <v>1.8153999999999999</v>
      </c>
      <c r="W120">
        <v>2.2593000000000001</v>
      </c>
      <c r="X120">
        <v>0.87309999999999999</v>
      </c>
      <c r="Y120">
        <v>0</v>
      </c>
      <c r="Z120">
        <v>7.8216999999999999</v>
      </c>
      <c r="AA120" t="s">
        <v>417</v>
      </c>
      <c r="AB120">
        <v>1.6588000000000001</v>
      </c>
      <c r="AC120" t="s">
        <v>270</v>
      </c>
      <c r="AD120">
        <v>0.4572</v>
      </c>
      <c r="AE120" t="s">
        <v>343</v>
      </c>
      <c r="AF120">
        <v>3.3626</v>
      </c>
      <c r="AG120">
        <v>19.825900000000001</v>
      </c>
      <c r="AH120">
        <v>241.46639999999999</v>
      </c>
      <c r="AI120">
        <v>4</v>
      </c>
      <c r="AK120">
        <v>83</v>
      </c>
      <c r="AL120">
        <v>16</v>
      </c>
      <c r="AM120">
        <v>31</v>
      </c>
      <c r="AN120" t="s">
        <v>533</v>
      </c>
      <c r="AP120" t="str">
        <f t="shared" si="1"/>
        <v/>
      </c>
    </row>
    <row r="121" spans="1:42">
      <c r="A121" t="s">
        <v>638</v>
      </c>
      <c r="B121" s="4">
        <v>43401</v>
      </c>
      <c r="C121" s="1">
        <v>0.59375</v>
      </c>
      <c r="D121" t="s">
        <v>224</v>
      </c>
      <c r="E121" t="s">
        <v>401</v>
      </c>
      <c r="G121">
        <v>6542</v>
      </c>
      <c r="H121" t="s">
        <v>284</v>
      </c>
      <c r="I121" t="s">
        <v>231</v>
      </c>
      <c r="J121" t="s">
        <v>5</v>
      </c>
      <c r="K121" t="s">
        <v>285</v>
      </c>
      <c r="L121" t="s">
        <v>632</v>
      </c>
      <c r="M121">
        <v>5</v>
      </c>
      <c r="N121">
        <v>12</v>
      </c>
      <c r="O121">
        <v>57.079599999999999</v>
      </c>
      <c r="P121">
        <v>80</v>
      </c>
      <c r="Q121">
        <v>22.07</v>
      </c>
      <c r="R121">
        <v>9.7582000000000004</v>
      </c>
      <c r="S121">
        <v>4.9836</v>
      </c>
      <c r="T121">
        <v>7.2785000000000002</v>
      </c>
      <c r="U121">
        <v>3.4868000000000001</v>
      </c>
      <c r="V121">
        <v>2.4672999999999998</v>
      </c>
      <c r="W121">
        <v>1.7877000000000001</v>
      </c>
      <c r="X121">
        <v>0.96760000000000002</v>
      </c>
      <c r="Y121">
        <v>0</v>
      </c>
      <c r="Z121">
        <v>12.1286</v>
      </c>
      <c r="AA121" t="s">
        <v>299</v>
      </c>
      <c r="AB121">
        <v>3.3967999999999998</v>
      </c>
      <c r="AC121" t="s">
        <v>639</v>
      </c>
      <c r="AD121">
        <v>2.4213</v>
      </c>
      <c r="AE121" t="s">
        <v>640</v>
      </c>
      <c r="AF121">
        <v>0.28460000000000002</v>
      </c>
      <c r="AG121">
        <v>14.355499999999999</v>
      </c>
      <c r="AH121">
        <v>222.46610000000001</v>
      </c>
      <c r="AI121">
        <v>6.5</v>
      </c>
      <c r="AK121">
        <v>97</v>
      </c>
      <c r="AL121">
        <v>16</v>
      </c>
      <c r="AM121">
        <v>10</v>
      </c>
      <c r="AN121" t="s">
        <v>533</v>
      </c>
      <c r="AP121" t="str">
        <f t="shared" si="1"/>
        <v/>
      </c>
    </row>
    <row r="122" spans="1:42">
      <c r="A122" t="s">
        <v>641</v>
      </c>
      <c r="B122" s="4">
        <v>43401</v>
      </c>
      <c r="C122" s="1">
        <v>0.59375</v>
      </c>
      <c r="D122" t="s">
        <v>224</v>
      </c>
      <c r="E122" t="s">
        <v>401</v>
      </c>
      <c r="G122">
        <v>6542</v>
      </c>
      <c r="H122" t="s">
        <v>284</v>
      </c>
      <c r="I122" t="s">
        <v>231</v>
      </c>
      <c r="J122" t="s">
        <v>5</v>
      </c>
      <c r="K122" t="s">
        <v>285</v>
      </c>
      <c r="L122" t="s">
        <v>632</v>
      </c>
      <c r="M122">
        <v>8</v>
      </c>
      <c r="N122">
        <v>7</v>
      </c>
      <c r="O122">
        <v>49.683700000000002</v>
      </c>
      <c r="P122">
        <v>79.599999999999994</v>
      </c>
      <c r="Q122">
        <v>17.164100000000001</v>
      </c>
      <c r="R122">
        <v>7.9504999999999999</v>
      </c>
      <c r="S122">
        <v>3.5594000000000001</v>
      </c>
      <c r="T122">
        <v>2.4224999999999999</v>
      </c>
      <c r="U122">
        <v>2.4232999999999998</v>
      </c>
      <c r="V122">
        <v>1.4202999999999999</v>
      </c>
      <c r="W122">
        <v>1.6427</v>
      </c>
      <c r="X122">
        <v>0.74319999999999997</v>
      </c>
      <c r="Y122">
        <v>0</v>
      </c>
      <c r="Z122">
        <v>12.8629</v>
      </c>
      <c r="AA122" t="s">
        <v>642</v>
      </c>
      <c r="AB122">
        <v>0.3649</v>
      </c>
      <c r="AC122" t="s">
        <v>535</v>
      </c>
      <c r="AD122">
        <v>0.4294</v>
      </c>
      <c r="AE122" t="s">
        <v>643</v>
      </c>
      <c r="AF122">
        <v>2.0173999999999999</v>
      </c>
      <c r="AG122">
        <v>14.849600000000001</v>
      </c>
      <c r="AH122">
        <v>197.13390000000001</v>
      </c>
      <c r="AI122">
        <v>12</v>
      </c>
      <c r="AK122">
        <v>94</v>
      </c>
      <c r="AL122">
        <v>16</v>
      </c>
      <c r="AM122">
        <v>20</v>
      </c>
      <c r="AN122" t="s">
        <v>533</v>
      </c>
      <c r="AP122" t="str">
        <f t="shared" si="1"/>
        <v/>
      </c>
    </row>
    <row r="123" spans="1:42">
      <c r="A123" t="s">
        <v>644</v>
      </c>
      <c r="B123" s="4">
        <v>43401</v>
      </c>
      <c r="C123" s="1">
        <v>0.59375</v>
      </c>
      <c r="D123" t="s">
        <v>224</v>
      </c>
      <c r="E123" t="s">
        <v>401</v>
      </c>
      <c r="G123">
        <v>6542</v>
      </c>
      <c r="H123" t="s">
        <v>284</v>
      </c>
      <c r="I123" t="s">
        <v>231</v>
      </c>
      <c r="J123" t="s">
        <v>5</v>
      </c>
      <c r="K123" t="s">
        <v>285</v>
      </c>
      <c r="L123" t="s">
        <v>632</v>
      </c>
      <c r="M123">
        <v>4</v>
      </c>
      <c r="N123">
        <v>8</v>
      </c>
      <c r="O123">
        <v>92.534999999999997</v>
      </c>
      <c r="P123">
        <v>32.005400000000002</v>
      </c>
      <c r="Q123">
        <v>26.277100000000001</v>
      </c>
      <c r="R123">
        <v>5.8833000000000002</v>
      </c>
      <c r="S123">
        <v>5.9333999999999998</v>
      </c>
      <c r="T123">
        <v>3.9426999999999999</v>
      </c>
      <c r="U123">
        <v>0</v>
      </c>
      <c r="V123">
        <v>0</v>
      </c>
      <c r="W123">
        <v>0</v>
      </c>
      <c r="X123">
        <v>0</v>
      </c>
      <c r="Y123">
        <v>8.3057999999999996</v>
      </c>
      <c r="Z123">
        <v>9.8864000000000001</v>
      </c>
      <c r="AA123" t="s">
        <v>317</v>
      </c>
      <c r="AB123">
        <v>1.8292999999999999</v>
      </c>
      <c r="AC123" t="s">
        <v>645</v>
      </c>
      <c r="AD123">
        <v>0.52969999999999995</v>
      </c>
      <c r="AE123" t="s">
        <v>475</v>
      </c>
      <c r="AF123">
        <v>2.7387000000000001</v>
      </c>
      <c r="AG123">
        <v>6.9832000000000001</v>
      </c>
      <c r="AH123">
        <v>196.8501</v>
      </c>
      <c r="AI123">
        <v>7</v>
      </c>
      <c r="AK123">
        <v>98</v>
      </c>
      <c r="AL123">
        <v>16</v>
      </c>
      <c r="AM123">
        <v>31</v>
      </c>
      <c r="AN123" t="s">
        <v>533</v>
      </c>
      <c r="AP123" t="str">
        <f t="shared" si="1"/>
        <v/>
      </c>
    </row>
    <row r="124" spans="1:42">
      <c r="A124" t="s">
        <v>646</v>
      </c>
      <c r="B124" s="4">
        <v>43401</v>
      </c>
      <c r="C124" s="1">
        <v>0.59375</v>
      </c>
      <c r="D124" t="s">
        <v>224</v>
      </c>
      <c r="E124" t="s">
        <v>401</v>
      </c>
      <c r="G124">
        <v>6542</v>
      </c>
      <c r="H124" t="s">
        <v>284</v>
      </c>
      <c r="I124" t="s">
        <v>231</v>
      </c>
      <c r="J124" t="s">
        <v>5</v>
      </c>
      <c r="K124" t="s">
        <v>285</v>
      </c>
      <c r="L124" t="s">
        <v>632</v>
      </c>
      <c r="M124">
        <v>2</v>
      </c>
      <c r="N124">
        <v>6</v>
      </c>
      <c r="O124">
        <v>48.8033</v>
      </c>
      <c r="P124">
        <v>57.482199999999999</v>
      </c>
      <c r="Q124">
        <v>19.933700000000002</v>
      </c>
      <c r="R124">
        <v>9.6813000000000002</v>
      </c>
      <c r="S124">
        <v>7.2054999999999998</v>
      </c>
      <c r="T124">
        <v>4.5814000000000004</v>
      </c>
      <c r="U124">
        <v>2.6922999999999999</v>
      </c>
      <c r="V124">
        <v>1.8143</v>
      </c>
      <c r="W124">
        <v>1.8468</v>
      </c>
      <c r="X124">
        <v>2.1697000000000002</v>
      </c>
      <c r="Y124">
        <v>0</v>
      </c>
      <c r="Z124">
        <v>18.914300000000001</v>
      </c>
      <c r="AA124" t="s">
        <v>647</v>
      </c>
      <c r="AB124">
        <v>0.1176</v>
      </c>
      <c r="AC124" t="s">
        <v>648</v>
      </c>
      <c r="AD124">
        <v>0</v>
      </c>
      <c r="AE124" t="s">
        <v>649</v>
      </c>
      <c r="AF124">
        <v>0.74370000000000003</v>
      </c>
      <c r="AG124">
        <v>8.9103999999999992</v>
      </c>
      <c r="AH124">
        <v>184.8963</v>
      </c>
      <c r="AI124">
        <v>12</v>
      </c>
      <c r="AK124">
        <v>102</v>
      </c>
      <c r="AL124">
        <v>16</v>
      </c>
      <c r="AM124">
        <v>20</v>
      </c>
      <c r="AN124" t="s">
        <v>533</v>
      </c>
      <c r="AP124" t="str">
        <f t="shared" si="1"/>
        <v/>
      </c>
    </row>
    <row r="125" spans="1:42">
      <c r="A125" t="s">
        <v>650</v>
      </c>
      <c r="B125" s="4">
        <v>43401</v>
      </c>
      <c r="C125" s="1">
        <v>0.59375</v>
      </c>
      <c r="D125" t="s">
        <v>224</v>
      </c>
      <c r="E125" t="s">
        <v>401</v>
      </c>
      <c r="G125">
        <v>6542</v>
      </c>
      <c r="H125" t="s">
        <v>284</v>
      </c>
      <c r="I125" t="s">
        <v>231</v>
      </c>
      <c r="J125" t="s">
        <v>5</v>
      </c>
      <c r="K125" t="s">
        <v>285</v>
      </c>
      <c r="L125" t="s">
        <v>632</v>
      </c>
      <c r="M125">
        <v>15</v>
      </c>
      <c r="N125">
        <v>10</v>
      </c>
      <c r="O125">
        <v>71.156800000000004</v>
      </c>
      <c r="P125">
        <v>50.103700000000003</v>
      </c>
      <c r="Q125">
        <v>21.508500000000002</v>
      </c>
      <c r="R125">
        <v>5.7786</v>
      </c>
      <c r="S125">
        <v>5.2092000000000001</v>
      </c>
      <c r="T125">
        <v>2.2307000000000001</v>
      </c>
      <c r="U125">
        <v>1.9095</v>
      </c>
      <c r="V125">
        <v>1.1427</v>
      </c>
      <c r="W125">
        <v>0.65690000000000004</v>
      </c>
      <c r="X125">
        <v>0.86650000000000005</v>
      </c>
      <c r="Y125">
        <v>0</v>
      </c>
      <c r="Z125">
        <v>11.832100000000001</v>
      </c>
      <c r="AA125" t="s">
        <v>651</v>
      </c>
      <c r="AB125">
        <v>0.83740000000000003</v>
      </c>
      <c r="AC125" t="s">
        <v>652</v>
      </c>
      <c r="AD125">
        <v>0.22239999999999999</v>
      </c>
      <c r="AE125" t="s">
        <v>551</v>
      </c>
      <c r="AF125">
        <v>0.59019999999999995</v>
      </c>
      <c r="AG125">
        <v>9.65</v>
      </c>
      <c r="AH125">
        <v>183.6953</v>
      </c>
      <c r="AI125">
        <v>8</v>
      </c>
      <c r="AK125">
        <v>77</v>
      </c>
      <c r="AL125">
        <v>16</v>
      </c>
      <c r="AM125">
        <v>37</v>
      </c>
      <c r="AN125" t="s">
        <v>533</v>
      </c>
      <c r="AP125" t="str">
        <f t="shared" si="1"/>
        <v/>
      </c>
    </row>
    <row r="126" spans="1:42">
      <c r="A126" t="s">
        <v>653</v>
      </c>
      <c r="B126" s="4">
        <v>43401</v>
      </c>
      <c r="C126" s="1">
        <v>0.59375</v>
      </c>
      <c r="D126" t="s">
        <v>224</v>
      </c>
      <c r="E126" t="s">
        <v>401</v>
      </c>
      <c r="G126">
        <v>6542</v>
      </c>
      <c r="H126" t="s">
        <v>284</v>
      </c>
      <c r="I126" t="s">
        <v>231</v>
      </c>
      <c r="J126" t="s">
        <v>5</v>
      </c>
      <c r="K126" t="s">
        <v>285</v>
      </c>
      <c r="L126" t="s">
        <v>632</v>
      </c>
      <c r="M126">
        <v>10</v>
      </c>
      <c r="N126">
        <v>12</v>
      </c>
      <c r="O126">
        <v>57.692</v>
      </c>
      <c r="P126">
        <v>39.439500000000002</v>
      </c>
      <c r="Q126">
        <v>19.4023</v>
      </c>
      <c r="R126">
        <v>7.3048999999999999</v>
      </c>
      <c r="S126">
        <v>5.2239000000000004</v>
      </c>
      <c r="T126">
        <v>6.6231999999999998</v>
      </c>
      <c r="U126">
        <v>1.5093000000000001</v>
      </c>
      <c r="V126">
        <v>1.6918</v>
      </c>
      <c r="W126">
        <v>0.98619999999999997</v>
      </c>
      <c r="X126">
        <v>1.2754000000000001</v>
      </c>
      <c r="Y126">
        <v>0</v>
      </c>
      <c r="Z126">
        <v>17.902100000000001</v>
      </c>
      <c r="AA126" t="s">
        <v>295</v>
      </c>
      <c r="AB126">
        <v>1.4255</v>
      </c>
      <c r="AC126" t="s">
        <v>654</v>
      </c>
      <c r="AD126">
        <v>0.66679999999999995</v>
      </c>
      <c r="AE126" t="s">
        <v>655</v>
      </c>
      <c r="AF126">
        <v>1.3769</v>
      </c>
      <c r="AG126">
        <v>14.238799999999999</v>
      </c>
      <c r="AH126">
        <v>176.7585</v>
      </c>
      <c r="AI126">
        <v>16</v>
      </c>
      <c r="AK126">
        <v>86</v>
      </c>
      <c r="AL126">
        <v>16</v>
      </c>
      <c r="AM126">
        <v>15</v>
      </c>
      <c r="AN126" t="s">
        <v>533</v>
      </c>
      <c r="AP126" t="str">
        <f t="shared" si="1"/>
        <v/>
      </c>
    </row>
    <row r="127" spans="1:42">
      <c r="A127" t="s">
        <v>656</v>
      </c>
      <c r="B127" s="4">
        <v>43401</v>
      </c>
      <c r="C127" s="1">
        <v>0.59375</v>
      </c>
      <c r="D127" t="s">
        <v>224</v>
      </c>
      <c r="E127" t="s">
        <v>401</v>
      </c>
      <c r="G127">
        <v>6542</v>
      </c>
      <c r="H127" t="s">
        <v>284</v>
      </c>
      <c r="I127" t="s">
        <v>231</v>
      </c>
      <c r="J127" t="s">
        <v>5</v>
      </c>
      <c r="K127" t="s">
        <v>285</v>
      </c>
      <c r="L127" t="s">
        <v>632</v>
      </c>
      <c r="M127">
        <v>14</v>
      </c>
      <c r="N127">
        <v>7</v>
      </c>
      <c r="O127">
        <v>48.668999999999997</v>
      </c>
      <c r="P127">
        <v>55.840600000000002</v>
      </c>
      <c r="Q127">
        <v>21.401700000000002</v>
      </c>
      <c r="R127">
        <v>5.1909999999999998</v>
      </c>
      <c r="S127">
        <v>5.6737000000000002</v>
      </c>
      <c r="T127">
        <v>4.1923000000000004</v>
      </c>
      <c r="U127">
        <v>2.7538</v>
      </c>
      <c r="V127">
        <v>1.8480000000000001</v>
      </c>
      <c r="W127">
        <v>1.7611000000000001</v>
      </c>
      <c r="X127">
        <v>1.3802000000000001</v>
      </c>
      <c r="Y127">
        <v>0</v>
      </c>
      <c r="Z127">
        <v>10.29</v>
      </c>
      <c r="AA127" t="s">
        <v>657</v>
      </c>
      <c r="AB127">
        <v>0.9204</v>
      </c>
      <c r="AC127" t="s">
        <v>658</v>
      </c>
      <c r="AD127">
        <v>0.1971</v>
      </c>
      <c r="AE127" t="s">
        <v>659</v>
      </c>
      <c r="AF127">
        <v>0.28129999999999999</v>
      </c>
      <c r="AG127">
        <v>13.184100000000001</v>
      </c>
      <c r="AH127">
        <v>173.58439999999999</v>
      </c>
      <c r="AI127">
        <v>14</v>
      </c>
      <c r="AK127">
        <v>81</v>
      </c>
      <c r="AL127">
        <v>16</v>
      </c>
      <c r="AM127">
        <v>23</v>
      </c>
      <c r="AN127" t="s">
        <v>533</v>
      </c>
      <c r="AP127" t="str">
        <f t="shared" si="1"/>
        <v/>
      </c>
    </row>
    <row r="128" spans="1:42">
      <c r="A128" t="s">
        <v>660</v>
      </c>
      <c r="B128" s="4">
        <v>43401</v>
      </c>
      <c r="C128" s="1">
        <v>0.59375</v>
      </c>
      <c r="D128" t="s">
        <v>224</v>
      </c>
      <c r="E128" t="s">
        <v>401</v>
      </c>
      <c r="G128">
        <v>6542</v>
      </c>
      <c r="H128" t="s">
        <v>284</v>
      </c>
      <c r="I128" t="s">
        <v>231</v>
      </c>
      <c r="J128" t="s">
        <v>5</v>
      </c>
      <c r="K128" t="s">
        <v>285</v>
      </c>
      <c r="L128" t="s">
        <v>632</v>
      </c>
      <c r="M128">
        <v>9</v>
      </c>
      <c r="N128">
        <v>6</v>
      </c>
      <c r="O128">
        <v>56.9681</v>
      </c>
      <c r="P128">
        <v>43.601999999999997</v>
      </c>
      <c r="Q128">
        <v>17.7072</v>
      </c>
      <c r="R128">
        <v>4.5998000000000001</v>
      </c>
      <c r="S128">
        <v>2.6956000000000002</v>
      </c>
      <c r="T128">
        <v>3.1183999999999998</v>
      </c>
      <c r="U128">
        <v>0</v>
      </c>
      <c r="V128">
        <v>0</v>
      </c>
      <c r="W128">
        <v>0</v>
      </c>
      <c r="X128">
        <v>0</v>
      </c>
      <c r="Y128">
        <v>6.0561999999999996</v>
      </c>
      <c r="Z128">
        <v>11.76</v>
      </c>
      <c r="AA128" t="s">
        <v>661</v>
      </c>
      <c r="AB128">
        <v>2.8199999999999999E-2</v>
      </c>
      <c r="AC128" t="s">
        <v>662</v>
      </c>
      <c r="AD128">
        <v>0.33329999999999999</v>
      </c>
      <c r="AE128" t="s">
        <v>663</v>
      </c>
      <c r="AF128">
        <v>2.8875999999999999</v>
      </c>
      <c r="AG128">
        <v>6.5</v>
      </c>
      <c r="AH128">
        <v>156.25649999999999</v>
      </c>
      <c r="AI128">
        <v>25</v>
      </c>
      <c r="AK128">
        <v>88</v>
      </c>
      <c r="AL128">
        <v>16</v>
      </c>
      <c r="AM128">
        <v>19</v>
      </c>
      <c r="AN128" t="s">
        <v>533</v>
      </c>
      <c r="AP128" t="str">
        <f t="shared" si="1"/>
        <v/>
      </c>
    </row>
    <row r="129" spans="1:42">
      <c r="A129" t="s">
        <v>664</v>
      </c>
      <c r="B129" s="4">
        <v>43401</v>
      </c>
      <c r="C129" s="1">
        <v>0.59375</v>
      </c>
      <c r="D129" t="s">
        <v>224</v>
      </c>
      <c r="E129" t="s">
        <v>401</v>
      </c>
      <c r="G129">
        <v>6542</v>
      </c>
      <c r="H129" t="s">
        <v>284</v>
      </c>
      <c r="I129" t="s">
        <v>231</v>
      </c>
      <c r="J129" t="s">
        <v>5</v>
      </c>
      <c r="K129" t="s">
        <v>285</v>
      </c>
      <c r="L129" t="s">
        <v>632</v>
      </c>
      <c r="M129">
        <v>11</v>
      </c>
      <c r="N129">
        <v>9</v>
      </c>
      <c r="O129">
        <v>52.223100000000002</v>
      </c>
      <c r="P129">
        <v>44.861800000000002</v>
      </c>
      <c r="Q129">
        <v>22.296800000000001</v>
      </c>
      <c r="R129">
        <v>7.3769</v>
      </c>
      <c r="S129">
        <v>4.3867000000000003</v>
      </c>
      <c r="T129">
        <v>3.2244000000000002</v>
      </c>
      <c r="U129">
        <v>2.5004</v>
      </c>
      <c r="V129">
        <v>1.3053999999999999</v>
      </c>
      <c r="W129">
        <v>0.60899999999999999</v>
      </c>
      <c r="X129">
        <v>0</v>
      </c>
      <c r="Y129">
        <v>1.1759999999999999</v>
      </c>
      <c r="Z129">
        <v>6.4132999999999996</v>
      </c>
      <c r="AA129" t="s">
        <v>665</v>
      </c>
      <c r="AB129">
        <v>1.4376</v>
      </c>
      <c r="AC129" t="s">
        <v>254</v>
      </c>
      <c r="AD129">
        <v>0.25019999999999998</v>
      </c>
      <c r="AE129" t="s">
        <v>459</v>
      </c>
      <c r="AF129">
        <v>1.1558999999999999</v>
      </c>
      <c r="AG129">
        <v>6</v>
      </c>
      <c r="AH129">
        <v>155.2176</v>
      </c>
      <c r="AI129">
        <v>20</v>
      </c>
      <c r="AK129">
        <v>83</v>
      </c>
      <c r="AL129">
        <v>16</v>
      </c>
      <c r="AM129">
        <v>14</v>
      </c>
      <c r="AN129" t="s">
        <v>533</v>
      </c>
      <c r="AP129" t="str">
        <f t="shared" si="1"/>
        <v/>
      </c>
    </row>
    <row r="130" spans="1:42">
      <c r="A130" t="s">
        <v>666</v>
      </c>
      <c r="B130" s="4">
        <v>43401</v>
      </c>
      <c r="C130" s="1">
        <v>0.59375</v>
      </c>
      <c r="D130" t="s">
        <v>224</v>
      </c>
      <c r="E130" t="s">
        <v>401</v>
      </c>
      <c r="G130">
        <v>6542</v>
      </c>
      <c r="H130" t="s">
        <v>284</v>
      </c>
      <c r="I130" t="s">
        <v>231</v>
      </c>
      <c r="J130" t="s">
        <v>5</v>
      </c>
      <c r="K130" t="s">
        <v>285</v>
      </c>
      <c r="L130" t="s">
        <v>632</v>
      </c>
      <c r="M130">
        <v>1</v>
      </c>
      <c r="N130">
        <v>8</v>
      </c>
      <c r="O130">
        <v>46.139600000000002</v>
      </c>
      <c r="P130">
        <v>39.474200000000003</v>
      </c>
      <c r="Q130">
        <v>19.3644</v>
      </c>
      <c r="R130">
        <v>6.6942000000000004</v>
      </c>
      <c r="S130">
        <v>4.4707999999999997</v>
      </c>
      <c r="T130">
        <v>3.1555</v>
      </c>
      <c r="U130">
        <v>2.5901999999999998</v>
      </c>
      <c r="V130">
        <v>1.9766999999999999</v>
      </c>
      <c r="W130">
        <v>1.6777</v>
      </c>
      <c r="X130">
        <v>1.9623999999999999</v>
      </c>
      <c r="Y130">
        <v>0</v>
      </c>
      <c r="Z130">
        <v>16.1707</v>
      </c>
      <c r="AA130" t="s">
        <v>667</v>
      </c>
      <c r="AB130">
        <v>2.1793999999999998</v>
      </c>
      <c r="AC130" t="s">
        <v>668</v>
      </c>
      <c r="AD130">
        <v>0.32679999999999998</v>
      </c>
      <c r="AE130" t="s">
        <v>255</v>
      </c>
      <c r="AF130">
        <v>2.1642000000000001</v>
      </c>
      <c r="AG130">
        <v>5.6283000000000003</v>
      </c>
      <c r="AH130">
        <v>153.97489999999999</v>
      </c>
      <c r="AI130">
        <v>12</v>
      </c>
      <c r="AK130">
        <v>102</v>
      </c>
      <c r="AL130">
        <v>16</v>
      </c>
      <c r="AM130">
        <v>15</v>
      </c>
      <c r="AN130" t="s">
        <v>533</v>
      </c>
      <c r="AP130" t="str">
        <f t="shared" ref="AP130:AP193" si="2">IF(AND(D130&lt;&gt;D129,C130&lt;&gt;C129),"Bold","")</f>
        <v/>
      </c>
    </row>
    <row r="131" spans="1:42">
      <c r="A131" t="s">
        <v>669</v>
      </c>
      <c r="B131" s="4">
        <v>43401</v>
      </c>
      <c r="C131" s="1">
        <v>0.59375</v>
      </c>
      <c r="D131" t="s">
        <v>224</v>
      </c>
      <c r="E131" t="s">
        <v>401</v>
      </c>
      <c r="G131">
        <v>6542</v>
      </c>
      <c r="H131" t="s">
        <v>284</v>
      </c>
      <c r="I131" t="s">
        <v>231</v>
      </c>
      <c r="J131" t="s">
        <v>5</v>
      </c>
      <c r="K131" t="s">
        <v>285</v>
      </c>
      <c r="L131" t="s">
        <v>632</v>
      </c>
      <c r="M131">
        <v>6</v>
      </c>
      <c r="N131">
        <v>9</v>
      </c>
      <c r="O131">
        <v>40.578499999999998</v>
      </c>
      <c r="P131">
        <v>45.822800000000001</v>
      </c>
      <c r="Q131">
        <v>18.133199999999999</v>
      </c>
      <c r="R131">
        <v>14.002800000000001</v>
      </c>
      <c r="S131">
        <v>3.9607000000000001</v>
      </c>
      <c r="T131">
        <v>1.603</v>
      </c>
      <c r="U131">
        <v>1.4079999999999999</v>
      </c>
      <c r="V131">
        <v>0</v>
      </c>
      <c r="W131">
        <v>0</v>
      </c>
      <c r="X131">
        <v>0</v>
      </c>
      <c r="Y131">
        <v>4.1097999999999999</v>
      </c>
      <c r="Z131">
        <v>7.2291999999999996</v>
      </c>
      <c r="AA131" t="s">
        <v>670</v>
      </c>
      <c r="AB131">
        <v>1.6420999999999999</v>
      </c>
      <c r="AC131" t="s">
        <v>671</v>
      </c>
      <c r="AD131">
        <v>0.72240000000000004</v>
      </c>
      <c r="AE131" t="s">
        <v>672</v>
      </c>
      <c r="AF131">
        <v>0.43869999999999998</v>
      </c>
      <c r="AG131">
        <v>11.9895</v>
      </c>
      <c r="AH131">
        <v>151.64060000000001</v>
      </c>
      <c r="AI131">
        <v>14</v>
      </c>
      <c r="AK131">
        <v>97</v>
      </c>
      <c r="AL131">
        <v>16</v>
      </c>
      <c r="AM131">
        <v>11</v>
      </c>
      <c r="AN131" t="s">
        <v>533</v>
      </c>
      <c r="AP131" t="str">
        <f t="shared" si="2"/>
        <v/>
      </c>
    </row>
    <row r="132" spans="1:42">
      <c r="A132" t="s">
        <v>673</v>
      </c>
      <c r="B132" s="4">
        <v>43401</v>
      </c>
      <c r="C132" s="1">
        <v>0.59375</v>
      </c>
      <c r="D132" t="s">
        <v>224</v>
      </c>
      <c r="E132" t="s">
        <v>401</v>
      </c>
      <c r="G132">
        <v>6542</v>
      </c>
      <c r="H132" t="s">
        <v>284</v>
      </c>
      <c r="I132" t="s">
        <v>231</v>
      </c>
      <c r="J132" t="s">
        <v>5</v>
      </c>
      <c r="K132" t="s">
        <v>285</v>
      </c>
      <c r="L132" t="s">
        <v>632</v>
      </c>
      <c r="M132">
        <v>7</v>
      </c>
      <c r="N132">
        <v>6</v>
      </c>
      <c r="O132">
        <v>57.294499999999999</v>
      </c>
      <c r="P132">
        <v>33.063800000000001</v>
      </c>
      <c r="Q132">
        <v>21.1678</v>
      </c>
      <c r="R132">
        <v>5.48</v>
      </c>
      <c r="S132">
        <v>7.4238</v>
      </c>
      <c r="T132">
        <v>3.5579000000000001</v>
      </c>
      <c r="U132">
        <v>1.9128000000000001</v>
      </c>
      <c r="V132">
        <v>1.0913999999999999</v>
      </c>
      <c r="W132">
        <v>1.1176999999999999</v>
      </c>
      <c r="X132">
        <v>1.0116000000000001</v>
      </c>
      <c r="Y132">
        <v>0</v>
      </c>
      <c r="Z132">
        <v>9.5943000000000005</v>
      </c>
      <c r="AA132" t="s">
        <v>309</v>
      </c>
      <c r="AB132">
        <v>2.1488</v>
      </c>
      <c r="AC132" t="s">
        <v>310</v>
      </c>
      <c r="AD132">
        <v>0.14280000000000001</v>
      </c>
      <c r="AE132" t="s">
        <v>674</v>
      </c>
      <c r="AF132">
        <v>1.2607999999999999</v>
      </c>
      <c r="AG132">
        <v>2.2999999999999998</v>
      </c>
      <c r="AH132">
        <v>148.56800000000001</v>
      </c>
      <c r="AI132">
        <v>20</v>
      </c>
      <c r="AK132">
        <v>95</v>
      </c>
      <c r="AL132">
        <v>16</v>
      </c>
      <c r="AM132">
        <v>37</v>
      </c>
      <c r="AN132" t="s">
        <v>533</v>
      </c>
      <c r="AP132" t="str">
        <f t="shared" si="2"/>
        <v/>
      </c>
    </row>
    <row r="133" spans="1:42">
      <c r="A133" t="s">
        <v>675</v>
      </c>
      <c r="B133" s="4">
        <v>43401</v>
      </c>
      <c r="C133" s="1">
        <v>0.59375</v>
      </c>
      <c r="D133" t="s">
        <v>224</v>
      </c>
      <c r="E133" t="s">
        <v>401</v>
      </c>
      <c r="G133">
        <v>6542</v>
      </c>
      <c r="H133" t="s">
        <v>284</v>
      </c>
      <c r="I133" t="s">
        <v>231</v>
      </c>
      <c r="J133" t="s">
        <v>5</v>
      </c>
      <c r="K133" t="s">
        <v>285</v>
      </c>
      <c r="L133" t="s">
        <v>632</v>
      </c>
      <c r="M133">
        <v>16</v>
      </c>
      <c r="N133">
        <v>10</v>
      </c>
      <c r="O133">
        <v>35.53</v>
      </c>
      <c r="P133">
        <v>33.909999999999997</v>
      </c>
      <c r="Q133">
        <v>19.066400000000002</v>
      </c>
      <c r="R133">
        <v>5.7838000000000003</v>
      </c>
      <c r="S133">
        <v>4.7137000000000002</v>
      </c>
      <c r="T133">
        <v>3.0836000000000001</v>
      </c>
      <c r="U133">
        <v>2.6377000000000002</v>
      </c>
      <c r="V133">
        <v>1.9179999999999999</v>
      </c>
      <c r="W133">
        <v>0.8861</v>
      </c>
      <c r="X133">
        <v>0.96889999999999998</v>
      </c>
      <c r="Y133">
        <v>0</v>
      </c>
      <c r="Z133">
        <v>7.7016999999999998</v>
      </c>
      <c r="AA133" t="s">
        <v>676</v>
      </c>
      <c r="AB133">
        <v>0.31879999999999997</v>
      </c>
      <c r="AC133" t="s">
        <v>677</v>
      </c>
      <c r="AD133">
        <v>0.23280000000000001</v>
      </c>
      <c r="AE133" t="s">
        <v>678</v>
      </c>
      <c r="AF133">
        <v>0</v>
      </c>
      <c r="AG133">
        <v>11.6092</v>
      </c>
      <c r="AH133">
        <v>128.3605</v>
      </c>
      <c r="AI133">
        <v>20</v>
      </c>
      <c r="AK133">
        <v>72</v>
      </c>
      <c r="AL133">
        <v>16</v>
      </c>
      <c r="AM133">
        <v>16</v>
      </c>
      <c r="AN133" t="s">
        <v>533</v>
      </c>
      <c r="AP133" t="str">
        <f t="shared" si="2"/>
        <v/>
      </c>
    </row>
    <row r="134" spans="1:42">
      <c r="A134" t="s">
        <v>679</v>
      </c>
      <c r="B134" s="4">
        <v>43401</v>
      </c>
      <c r="C134" s="1">
        <v>0.59375</v>
      </c>
      <c r="D134" t="s">
        <v>224</v>
      </c>
      <c r="E134" t="s">
        <v>401</v>
      </c>
      <c r="G134">
        <v>6542</v>
      </c>
      <c r="H134" t="s">
        <v>284</v>
      </c>
      <c r="I134" t="s">
        <v>231</v>
      </c>
      <c r="J134" t="s">
        <v>5</v>
      </c>
      <c r="K134" t="s">
        <v>285</v>
      </c>
      <c r="L134" t="s">
        <v>632</v>
      </c>
      <c r="M134">
        <v>13</v>
      </c>
      <c r="N134">
        <v>8</v>
      </c>
      <c r="O134">
        <v>37.122</v>
      </c>
      <c r="P134">
        <v>23.725000000000001</v>
      </c>
      <c r="Q134">
        <v>11.863300000000001</v>
      </c>
      <c r="R134">
        <v>4.6906999999999996</v>
      </c>
      <c r="S134">
        <v>3.4495</v>
      </c>
      <c r="T134">
        <v>2.6052</v>
      </c>
      <c r="U134">
        <v>1.8664000000000001</v>
      </c>
      <c r="V134">
        <v>0</v>
      </c>
      <c r="W134">
        <v>0</v>
      </c>
      <c r="X134">
        <v>0</v>
      </c>
      <c r="Y134">
        <v>2.9041000000000001</v>
      </c>
      <c r="Z134">
        <v>5.2679</v>
      </c>
      <c r="AA134" t="s">
        <v>313</v>
      </c>
      <c r="AB134">
        <v>2.0825999999999998</v>
      </c>
      <c r="AC134" t="s">
        <v>680</v>
      </c>
      <c r="AD134">
        <v>0</v>
      </c>
      <c r="AE134" t="s">
        <v>255</v>
      </c>
      <c r="AF134">
        <v>2.1642000000000001</v>
      </c>
      <c r="AG134">
        <v>4.8</v>
      </c>
      <c r="AH134">
        <v>102.54089999999999</v>
      </c>
      <c r="AI134">
        <v>20</v>
      </c>
      <c r="AK134">
        <v>82</v>
      </c>
      <c r="AL134">
        <v>16</v>
      </c>
      <c r="AM134">
        <v>11</v>
      </c>
      <c r="AN134" t="s">
        <v>533</v>
      </c>
      <c r="AP134" t="str">
        <f t="shared" si="2"/>
        <v/>
      </c>
    </row>
    <row r="135" spans="1:42">
      <c r="A135" t="s">
        <v>682</v>
      </c>
      <c r="B135" s="4">
        <v>43401</v>
      </c>
      <c r="C135" s="1">
        <v>0.60069444444444442</v>
      </c>
      <c r="D135" t="s">
        <v>146</v>
      </c>
      <c r="E135" t="s">
        <v>229</v>
      </c>
      <c r="F135" t="s">
        <v>553</v>
      </c>
      <c r="G135">
        <v>17204</v>
      </c>
      <c r="H135" t="s">
        <v>230</v>
      </c>
      <c r="I135" t="s">
        <v>231</v>
      </c>
      <c r="J135" t="s">
        <v>5</v>
      </c>
      <c r="K135" t="s">
        <v>331</v>
      </c>
      <c r="L135" t="s">
        <v>681</v>
      </c>
      <c r="M135">
        <v>5</v>
      </c>
      <c r="N135">
        <v>7</v>
      </c>
      <c r="O135">
        <v>132.4</v>
      </c>
      <c r="P135">
        <v>107.2</v>
      </c>
      <c r="Q135">
        <v>51.360399999999998</v>
      </c>
      <c r="R135">
        <v>14.433199999999999</v>
      </c>
      <c r="S135">
        <v>9.6036999999999999</v>
      </c>
      <c r="T135">
        <v>4.3914</v>
      </c>
      <c r="U135">
        <v>3.1901000000000002</v>
      </c>
      <c r="V135">
        <v>3.9569999999999999</v>
      </c>
      <c r="W135">
        <v>2.7461000000000002</v>
      </c>
      <c r="X135">
        <v>2.1894999999999998</v>
      </c>
      <c r="Y135">
        <v>0</v>
      </c>
      <c r="Z135">
        <v>21.652899999999999</v>
      </c>
      <c r="AA135" t="s">
        <v>683</v>
      </c>
      <c r="AB135">
        <v>1.4263999999999999</v>
      </c>
      <c r="AC135" t="s">
        <v>482</v>
      </c>
      <c r="AD135">
        <v>3.7686999999999999</v>
      </c>
      <c r="AE135" t="s">
        <v>684</v>
      </c>
      <c r="AF135">
        <v>1.6369</v>
      </c>
      <c r="AG135">
        <v>34.017299999999999</v>
      </c>
      <c r="AH135" s="23">
        <v>393.97359999999998</v>
      </c>
      <c r="AI135">
        <v>3.33</v>
      </c>
      <c r="AK135">
        <v>133</v>
      </c>
      <c r="AL135">
        <v>12</v>
      </c>
      <c r="AM135">
        <v>19</v>
      </c>
      <c r="AN135" t="s">
        <v>381</v>
      </c>
      <c r="AP135" t="str">
        <f t="shared" si="2"/>
        <v>Bold</v>
      </c>
    </row>
    <row r="136" spans="1:42">
      <c r="A136" t="s">
        <v>685</v>
      </c>
      <c r="B136" s="4">
        <v>43401</v>
      </c>
      <c r="C136" s="1">
        <v>0.60069444444444442</v>
      </c>
      <c r="D136" t="s">
        <v>146</v>
      </c>
      <c r="E136" t="s">
        <v>229</v>
      </c>
      <c r="F136" t="s">
        <v>553</v>
      </c>
      <c r="G136">
        <v>17204</v>
      </c>
      <c r="H136" t="s">
        <v>230</v>
      </c>
      <c r="I136" t="s">
        <v>231</v>
      </c>
      <c r="J136" t="s">
        <v>5</v>
      </c>
      <c r="K136" t="s">
        <v>331</v>
      </c>
      <c r="L136" t="s">
        <v>681</v>
      </c>
      <c r="M136">
        <v>3</v>
      </c>
      <c r="N136">
        <v>5</v>
      </c>
      <c r="O136">
        <v>132.63900000000001</v>
      </c>
      <c r="P136">
        <v>85.025000000000006</v>
      </c>
      <c r="Q136">
        <v>40.078800000000001</v>
      </c>
      <c r="R136">
        <v>10.9841</v>
      </c>
      <c r="S136">
        <v>4.4238999999999997</v>
      </c>
      <c r="T136">
        <v>4.9781000000000004</v>
      </c>
      <c r="U136">
        <v>1.7383</v>
      </c>
      <c r="V136">
        <v>0</v>
      </c>
      <c r="W136">
        <v>0</v>
      </c>
      <c r="X136">
        <v>0</v>
      </c>
      <c r="Y136">
        <v>7.0429000000000004</v>
      </c>
      <c r="Z136">
        <v>11.442500000000001</v>
      </c>
      <c r="AA136" t="s">
        <v>345</v>
      </c>
      <c r="AB136">
        <v>4.3551000000000002</v>
      </c>
      <c r="AC136" t="s">
        <v>474</v>
      </c>
      <c r="AD136">
        <v>5.8250000000000002</v>
      </c>
      <c r="AE136" t="s">
        <v>538</v>
      </c>
      <c r="AF136">
        <v>1.7312000000000001</v>
      </c>
      <c r="AG136">
        <v>52.338200000000001</v>
      </c>
      <c r="AH136">
        <v>362.60210000000001</v>
      </c>
      <c r="AI136">
        <v>4</v>
      </c>
      <c r="AK136">
        <v>135</v>
      </c>
      <c r="AL136">
        <v>12</v>
      </c>
      <c r="AM136">
        <v>22</v>
      </c>
      <c r="AN136" t="s">
        <v>381</v>
      </c>
      <c r="AP136" t="str">
        <f t="shared" si="2"/>
        <v/>
      </c>
    </row>
    <row r="137" spans="1:42">
      <c r="A137" t="s">
        <v>686</v>
      </c>
      <c r="B137" s="4">
        <v>43401</v>
      </c>
      <c r="C137" s="1">
        <v>0.60069444444444442</v>
      </c>
      <c r="D137" t="s">
        <v>146</v>
      </c>
      <c r="E137" t="s">
        <v>229</v>
      </c>
      <c r="F137" t="s">
        <v>553</v>
      </c>
      <c r="G137">
        <v>17204</v>
      </c>
      <c r="H137" t="s">
        <v>230</v>
      </c>
      <c r="I137" t="s">
        <v>231</v>
      </c>
      <c r="J137" t="s">
        <v>5</v>
      </c>
      <c r="K137" t="s">
        <v>331</v>
      </c>
      <c r="L137" t="s">
        <v>681</v>
      </c>
      <c r="M137">
        <v>10</v>
      </c>
      <c r="N137">
        <v>7</v>
      </c>
      <c r="O137">
        <v>102.0074</v>
      </c>
      <c r="P137">
        <v>93.297600000000003</v>
      </c>
      <c r="Q137">
        <v>21.2744</v>
      </c>
      <c r="R137">
        <v>12.630100000000001</v>
      </c>
      <c r="S137">
        <v>7.2625000000000002</v>
      </c>
      <c r="T137">
        <v>6.6639999999999997</v>
      </c>
      <c r="U137">
        <v>3.0198999999999998</v>
      </c>
      <c r="V137">
        <v>1.6344000000000001</v>
      </c>
      <c r="W137">
        <v>0.8821</v>
      </c>
      <c r="X137">
        <v>1.0601</v>
      </c>
      <c r="Y137">
        <v>0</v>
      </c>
      <c r="Z137">
        <v>23.413599999999999</v>
      </c>
      <c r="AA137" t="s">
        <v>687</v>
      </c>
      <c r="AB137">
        <v>2.5626000000000002</v>
      </c>
      <c r="AC137" t="s">
        <v>335</v>
      </c>
      <c r="AD137">
        <v>3.0916000000000001</v>
      </c>
      <c r="AE137" t="s">
        <v>688</v>
      </c>
      <c r="AF137">
        <v>1.5576000000000001</v>
      </c>
      <c r="AG137">
        <v>30.220700000000001</v>
      </c>
      <c r="AH137">
        <v>310.57870000000003</v>
      </c>
      <c r="AI137">
        <v>8</v>
      </c>
      <c r="AK137">
        <v>127</v>
      </c>
      <c r="AL137">
        <v>12</v>
      </c>
      <c r="AM137">
        <v>2</v>
      </c>
      <c r="AN137" t="s">
        <v>381</v>
      </c>
      <c r="AP137" t="str">
        <f t="shared" si="2"/>
        <v/>
      </c>
    </row>
    <row r="138" spans="1:42">
      <c r="A138" t="s">
        <v>689</v>
      </c>
      <c r="B138" s="4">
        <v>43401</v>
      </c>
      <c r="C138" s="1">
        <v>0.60069444444444442</v>
      </c>
      <c r="D138" t="s">
        <v>146</v>
      </c>
      <c r="E138" t="s">
        <v>229</v>
      </c>
      <c r="F138" t="s">
        <v>553</v>
      </c>
      <c r="G138">
        <v>17204</v>
      </c>
      <c r="H138" t="s">
        <v>230</v>
      </c>
      <c r="I138" t="s">
        <v>231</v>
      </c>
      <c r="J138" t="s">
        <v>5</v>
      </c>
      <c r="K138" t="s">
        <v>331</v>
      </c>
      <c r="L138" t="s">
        <v>681</v>
      </c>
      <c r="M138">
        <v>1</v>
      </c>
      <c r="N138">
        <v>6</v>
      </c>
      <c r="O138">
        <v>105.1204</v>
      </c>
      <c r="P138">
        <v>53.050600000000003</v>
      </c>
      <c r="Q138">
        <v>41.5715</v>
      </c>
      <c r="R138">
        <v>11.1952</v>
      </c>
      <c r="S138">
        <v>4.3872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17.0151</v>
      </c>
      <c r="Z138">
        <v>14.676399999999999</v>
      </c>
      <c r="AA138" t="s">
        <v>690</v>
      </c>
      <c r="AB138">
        <v>1.8589</v>
      </c>
      <c r="AC138" t="s">
        <v>691</v>
      </c>
      <c r="AD138">
        <v>2.1762999999999999</v>
      </c>
      <c r="AE138" t="s">
        <v>459</v>
      </c>
      <c r="AF138">
        <v>1.9916</v>
      </c>
      <c r="AG138">
        <v>31</v>
      </c>
      <c r="AH138">
        <v>284.04320000000001</v>
      </c>
      <c r="AI138">
        <v>6</v>
      </c>
      <c r="AK138">
        <v>140</v>
      </c>
      <c r="AL138">
        <v>12</v>
      </c>
      <c r="AM138">
        <v>226</v>
      </c>
      <c r="AN138" t="s">
        <v>381</v>
      </c>
      <c r="AP138" t="str">
        <f t="shared" si="2"/>
        <v/>
      </c>
    </row>
    <row r="139" spans="1:42">
      <c r="A139" t="s">
        <v>692</v>
      </c>
      <c r="B139" s="4">
        <v>43401</v>
      </c>
      <c r="C139" s="1">
        <v>0.60069444444444442</v>
      </c>
      <c r="D139" t="s">
        <v>146</v>
      </c>
      <c r="E139" t="s">
        <v>229</v>
      </c>
      <c r="F139" t="s">
        <v>553</v>
      </c>
      <c r="G139">
        <v>17204</v>
      </c>
      <c r="H139" t="s">
        <v>230</v>
      </c>
      <c r="I139" t="s">
        <v>231</v>
      </c>
      <c r="J139" t="s">
        <v>5</v>
      </c>
      <c r="K139" t="s">
        <v>331</v>
      </c>
      <c r="L139" t="s">
        <v>681</v>
      </c>
      <c r="M139">
        <v>6</v>
      </c>
      <c r="N139">
        <v>5</v>
      </c>
      <c r="O139">
        <v>88.806799999999996</v>
      </c>
      <c r="P139">
        <v>73.847099999999998</v>
      </c>
      <c r="Q139">
        <v>20.583600000000001</v>
      </c>
      <c r="R139">
        <v>11.1206</v>
      </c>
      <c r="S139">
        <v>6.0332999999999997</v>
      </c>
      <c r="T139">
        <v>4.665</v>
      </c>
      <c r="U139">
        <v>6.1254</v>
      </c>
      <c r="V139">
        <v>2.1221000000000001</v>
      </c>
      <c r="W139">
        <v>1.5764</v>
      </c>
      <c r="X139">
        <v>1.4112</v>
      </c>
      <c r="Y139">
        <v>0</v>
      </c>
      <c r="Z139">
        <v>22.847899999999999</v>
      </c>
      <c r="AA139" t="s">
        <v>693</v>
      </c>
      <c r="AB139">
        <v>1.724</v>
      </c>
      <c r="AC139" t="s">
        <v>694</v>
      </c>
      <c r="AD139">
        <v>0.37980000000000003</v>
      </c>
      <c r="AE139" t="s">
        <v>695</v>
      </c>
      <c r="AF139">
        <v>1.4958</v>
      </c>
      <c r="AG139">
        <v>34.938200000000002</v>
      </c>
      <c r="AH139">
        <v>277.6773</v>
      </c>
      <c r="AI139">
        <v>25</v>
      </c>
      <c r="AK139">
        <v>132</v>
      </c>
      <c r="AL139">
        <v>12</v>
      </c>
      <c r="AM139">
        <v>194</v>
      </c>
      <c r="AN139" t="s">
        <v>381</v>
      </c>
      <c r="AP139" t="str">
        <f t="shared" si="2"/>
        <v/>
      </c>
    </row>
    <row r="140" spans="1:42">
      <c r="A140" t="s">
        <v>696</v>
      </c>
      <c r="B140" s="4">
        <v>43401</v>
      </c>
      <c r="C140" s="1">
        <v>0.60069444444444442</v>
      </c>
      <c r="D140" t="s">
        <v>146</v>
      </c>
      <c r="E140" t="s">
        <v>229</v>
      </c>
      <c r="F140" t="s">
        <v>553</v>
      </c>
      <c r="G140">
        <v>17204</v>
      </c>
      <c r="H140" t="s">
        <v>230</v>
      </c>
      <c r="I140" t="s">
        <v>231</v>
      </c>
      <c r="J140" t="s">
        <v>5</v>
      </c>
      <c r="K140" t="s">
        <v>331</v>
      </c>
      <c r="L140" t="s">
        <v>681</v>
      </c>
      <c r="M140">
        <v>8</v>
      </c>
      <c r="N140">
        <v>7</v>
      </c>
      <c r="O140">
        <v>76.444299999999998</v>
      </c>
      <c r="P140">
        <v>61.028399999999998</v>
      </c>
      <c r="Q140">
        <v>35.055999999999997</v>
      </c>
      <c r="R140">
        <v>8.7342999999999993</v>
      </c>
      <c r="S140">
        <v>8.9738000000000007</v>
      </c>
      <c r="T140">
        <v>3.7219000000000002</v>
      </c>
      <c r="U140">
        <v>2.7808999999999999</v>
      </c>
      <c r="V140">
        <v>3.2604000000000002</v>
      </c>
      <c r="W140">
        <v>1.9312</v>
      </c>
      <c r="X140">
        <v>1.5283</v>
      </c>
      <c r="Y140">
        <v>0</v>
      </c>
      <c r="Z140">
        <v>10.720800000000001</v>
      </c>
      <c r="AA140" t="s">
        <v>355</v>
      </c>
      <c r="AB140">
        <v>2.4674</v>
      </c>
      <c r="AC140" t="s">
        <v>356</v>
      </c>
      <c r="AD140">
        <v>2.0581999999999998</v>
      </c>
      <c r="AE140" t="s">
        <v>315</v>
      </c>
      <c r="AF140">
        <v>1.9649000000000001</v>
      </c>
      <c r="AG140">
        <v>42.999499999999998</v>
      </c>
      <c r="AH140">
        <v>263.6703</v>
      </c>
      <c r="AI140">
        <v>16</v>
      </c>
      <c r="AK140">
        <v>128</v>
      </c>
      <c r="AL140">
        <v>12</v>
      </c>
      <c r="AM140">
        <v>198</v>
      </c>
      <c r="AN140" t="s">
        <v>381</v>
      </c>
      <c r="AP140" t="str">
        <f t="shared" si="2"/>
        <v/>
      </c>
    </row>
    <row r="141" spans="1:42">
      <c r="A141" t="s">
        <v>697</v>
      </c>
      <c r="B141" s="4">
        <v>43401</v>
      </c>
      <c r="C141" s="1">
        <v>0.60069444444444442</v>
      </c>
      <c r="D141" t="s">
        <v>146</v>
      </c>
      <c r="E141" t="s">
        <v>229</v>
      </c>
      <c r="F141" t="s">
        <v>553</v>
      </c>
      <c r="G141">
        <v>17204</v>
      </c>
      <c r="H141" t="s">
        <v>230</v>
      </c>
      <c r="I141" t="s">
        <v>231</v>
      </c>
      <c r="J141" t="s">
        <v>5</v>
      </c>
      <c r="K141" t="s">
        <v>331</v>
      </c>
      <c r="L141" t="s">
        <v>681</v>
      </c>
      <c r="M141">
        <v>7</v>
      </c>
      <c r="N141">
        <v>9</v>
      </c>
      <c r="O141">
        <v>55.8491</v>
      </c>
      <c r="P141">
        <v>71.273899999999998</v>
      </c>
      <c r="Q141">
        <v>25.619499999999999</v>
      </c>
      <c r="R141">
        <v>16.140899999999998</v>
      </c>
      <c r="S141">
        <v>4.0743999999999998</v>
      </c>
      <c r="T141">
        <v>3.0802999999999998</v>
      </c>
      <c r="U141">
        <v>4.6553000000000004</v>
      </c>
      <c r="V141">
        <v>3.3652000000000002</v>
      </c>
      <c r="W141">
        <v>1.0964</v>
      </c>
      <c r="X141">
        <v>1.2381</v>
      </c>
      <c r="Y141">
        <v>0</v>
      </c>
      <c r="Z141">
        <v>14.358599999999999</v>
      </c>
      <c r="AA141" t="s">
        <v>481</v>
      </c>
      <c r="AB141">
        <v>1.8056000000000001</v>
      </c>
      <c r="AC141" t="s">
        <v>482</v>
      </c>
      <c r="AD141">
        <v>3.5186999999999999</v>
      </c>
      <c r="AE141" t="s">
        <v>698</v>
      </c>
      <c r="AF141">
        <v>3.1265999999999998</v>
      </c>
      <c r="AG141">
        <v>42.555900000000001</v>
      </c>
      <c r="AH141">
        <v>251.7585</v>
      </c>
      <c r="AI141">
        <v>16</v>
      </c>
      <c r="AK141">
        <v>129</v>
      </c>
      <c r="AL141">
        <v>12</v>
      </c>
      <c r="AM141">
        <v>50</v>
      </c>
      <c r="AN141" t="s">
        <v>381</v>
      </c>
      <c r="AP141" t="str">
        <f t="shared" si="2"/>
        <v/>
      </c>
    </row>
    <row r="142" spans="1:42">
      <c r="A142" t="s">
        <v>699</v>
      </c>
      <c r="B142" s="4">
        <v>43401</v>
      </c>
      <c r="C142" s="1">
        <v>0.60069444444444442</v>
      </c>
      <c r="D142" t="s">
        <v>146</v>
      </c>
      <c r="E142" t="s">
        <v>229</v>
      </c>
      <c r="F142" t="s">
        <v>553</v>
      </c>
      <c r="G142">
        <v>17204</v>
      </c>
      <c r="H142" t="s">
        <v>230</v>
      </c>
      <c r="I142" t="s">
        <v>231</v>
      </c>
      <c r="J142" t="s">
        <v>5</v>
      </c>
      <c r="K142" t="s">
        <v>331</v>
      </c>
      <c r="L142" t="s">
        <v>681</v>
      </c>
      <c r="M142">
        <v>11</v>
      </c>
      <c r="N142">
        <v>5</v>
      </c>
      <c r="O142">
        <v>87.854200000000006</v>
      </c>
      <c r="P142">
        <v>48.651299999999999</v>
      </c>
      <c r="Q142">
        <v>20.162500000000001</v>
      </c>
      <c r="R142">
        <v>10.552199999999999</v>
      </c>
      <c r="S142">
        <v>6.4086999999999996</v>
      </c>
      <c r="T142">
        <v>2.3877000000000002</v>
      </c>
      <c r="U142">
        <v>0.95099999999999996</v>
      </c>
      <c r="V142">
        <v>0</v>
      </c>
      <c r="W142">
        <v>0</v>
      </c>
      <c r="X142">
        <v>0</v>
      </c>
      <c r="Y142">
        <v>4.8754999999999997</v>
      </c>
      <c r="Z142">
        <v>20.602900000000002</v>
      </c>
      <c r="AA142" t="s">
        <v>341</v>
      </c>
      <c r="AB142">
        <v>5.3845000000000001</v>
      </c>
      <c r="AC142" t="s">
        <v>342</v>
      </c>
      <c r="AD142">
        <v>3.9824000000000002</v>
      </c>
      <c r="AE142" t="s">
        <v>400</v>
      </c>
      <c r="AF142">
        <v>2.3904000000000001</v>
      </c>
      <c r="AG142">
        <v>34.914400000000001</v>
      </c>
      <c r="AH142">
        <v>249.11750000000001</v>
      </c>
      <c r="AI142">
        <v>8</v>
      </c>
      <c r="AK142">
        <v>123</v>
      </c>
      <c r="AL142">
        <v>12</v>
      </c>
      <c r="AM142">
        <v>168</v>
      </c>
      <c r="AN142" t="s">
        <v>381</v>
      </c>
      <c r="AP142" t="str">
        <f t="shared" si="2"/>
        <v/>
      </c>
    </row>
    <row r="143" spans="1:42">
      <c r="A143" t="s">
        <v>700</v>
      </c>
      <c r="B143" s="4">
        <v>43401</v>
      </c>
      <c r="C143" s="1">
        <v>0.60069444444444442</v>
      </c>
      <c r="D143" t="s">
        <v>146</v>
      </c>
      <c r="E143" t="s">
        <v>229</v>
      </c>
      <c r="F143" t="s">
        <v>553</v>
      </c>
      <c r="G143">
        <v>17204</v>
      </c>
      <c r="H143" t="s">
        <v>230</v>
      </c>
      <c r="I143" t="s">
        <v>231</v>
      </c>
      <c r="J143" t="s">
        <v>5</v>
      </c>
      <c r="K143" t="s">
        <v>331</v>
      </c>
      <c r="L143" t="s">
        <v>681</v>
      </c>
      <c r="M143">
        <v>9</v>
      </c>
      <c r="N143">
        <v>6</v>
      </c>
      <c r="O143">
        <v>66.745199999999997</v>
      </c>
      <c r="P143">
        <v>89.645099999999999</v>
      </c>
      <c r="Q143">
        <v>18.0014</v>
      </c>
      <c r="R143">
        <v>6.5129999999999999</v>
      </c>
      <c r="S143">
        <v>5.2295999999999996</v>
      </c>
      <c r="T143">
        <v>5.5556999999999999</v>
      </c>
      <c r="U143">
        <v>2.7027000000000001</v>
      </c>
      <c r="V143">
        <v>2.1591999999999998</v>
      </c>
      <c r="W143">
        <v>2.0899000000000001</v>
      </c>
      <c r="X143">
        <v>1.0981000000000001</v>
      </c>
      <c r="Y143">
        <v>0</v>
      </c>
      <c r="Z143">
        <v>20.288599999999999</v>
      </c>
      <c r="AA143" t="s">
        <v>701</v>
      </c>
      <c r="AB143">
        <v>1.5304</v>
      </c>
      <c r="AC143" t="s">
        <v>566</v>
      </c>
      <c r="AD143">
        <v>1.1061000000000001</v>
      </c>
      <c r="AE143" t="s">
        <v>293</v>
      </c>
      <c r="AF143">
        <v>2.0293000000000001</v>
      </c>
      <c r="AG143">
        <v>21.839300000000001</v>
      </c>
      <c r="AH143">
        <v>246.53360000000001</v>
      </c>
      <c r="AI143">
        <v>12</v>
      </c>
      <c r="AK143">
        <v>127</v>
      </c>
      <c r="AL143">
        <v>12</v>
      </c>
      <c r="AM143">
        <v>163</v>
      </c>
      <c r="AN143" t="s">
        <v>381</v>
      </c>
      <c r="AP143" t="str">
        <f t="shared" si="2"/>
        <v/>
      </c>
    </row>
    <row r="144" spans="1:42">
      <c r="A144" t="s">
        <v>702</v>
      </c>
      <c r="B144" s="4">
        <v>43401</v>
      </c>
      <c r="C144" s="1">
        <v>0.60069444444444442</v>
      </c>
      <c r="D144" t="s">
        <v>146</v>
      </c>
      <c r="E144" t="s">
        <v>229</v>
      </c>
      <c r="F144" t="s">
        <v>553</v>
      </c>
      <c r="G144">
        <v>17204</v>
      </c>
      <c r="H144" t="s">
        <v>230</v>
      </c>
      <c r="I144" t="s">
        <v>231</v>
      </c>
      <c r="J144" t="s">
        <v>5</v>
      </c>
      <c r="K144" t="s">
        <v>331</v>
      </c>
      <c r="L144" t="s">
        <v>681</v>
      </c>
      <c r="M144">
        <v>4</v>
      </c>
      <c r="N144">
        <v>9</v>
      </c>
      <c r="O144">
        <v>61.84</v>
      </c>
      <c r="P144">
        <v>80.893900000000002</v>
      </c>
      <c r="Q144">
        <v>29.0992</v>
      </c>
      <c r="R144">
        <v>9.9687000000000001</v>
      </c>
      <c r="S144">
        <v>5.5282999999999998</v>
      </c>
      <c r="T144">
        <v>3.0164</v>
      </c>
      <c r="U144">
        <v>4.0091999999999999</v>
      </c>
      <c r="V144">
        <v>2.6410999999999998</v>
      </c>
      <c r="W144">
        <v>2.6987000000000001</v>
      </c>
      <c r="X144">
        <v>1.7628999999999999</v>
      </c>
      <c r="Y144">
        <v>0</v>
      </c>
      <c r="Z144">
        <v>16.379300000000001</v>
      </c>
      <c r="AA144" t="s">
        <v>440</v>
      </c>
      <c r="AB144">
        <v>0.30499999999999999</v>
      </c>
      <c r="AC144" t="s">
        <v>418</v>
      </c>
      <c r="AD144">
        <v>0.48299999999999998</v>
      </c>
      <c r="AE144" t="s">
        <v>703</v>
      </c>
      <c r="AF144">
        <v>1.1363000000000001</v>
      </c>
      <c r="AG144">
        <v>23.236899999999999</v>
      </c>
      <c r="AH144">
        <v>242.99879999999999</v>
      </c>
      <c r="AI144">
        <v>12</v>
      </c>
      <c r="AK144">
        <v>134</v>
      </c>
      <c r="AL144">
        <v>12</v>
      </c>
      <c r="AM144">
        <v>19</v>
      </c>
      <c r="AN144" t="s">
        <v>381</v>
      </c>
      <c r="AP144" t="str">
        <f t="shared" si="2"/>
        <v/>
      </c>
    </row>
    <row r="145" spans="1:42">
      <c r="A145" t="s">
        <v>704</v>
      </c>
      <c r="B145" s="4">
        <v>43401</v>
      </c>
      <c r="C145" s="1">
        <v>0.60069444444444442</v>
      </c>
      <c r="D145" t="s">
        <v>146</v>
      </c>
      <c r="E145" t="s">
        <v>229</v>
      </c>
      <c r="F145" t="s">
        <v>553</v>
      </c>
      <c r="G145">
        <v>17204</v>
      </c>
      <c r="H145" t="s">
        <v>230</v>
      </c>
      <c r="I145" t="s">
        <v>231</v>
      </c>
      <c r="J145" t="s">
        <v>5</v>
      </c>
      <c r="K145" t="s">
        <v>331</v>
      </c>
      <c r="L145" t="s">
        <v>681</v>
      </c>
      <c r="M145">
        <v>2</v>
      </c>
      <c r="N145">
        <v>8</v>
      </c>
      <c r="O145">
        <v>73.564999999999998</v>
      </c>
      <c r="P145">
        <v>51.269799999999996</v>
      </c>
      <c r="Q145">
        <v>25.067699999999999</v>
      </c>
      <c r="R145">
        <v>11.0747</v>
      </c>
      <c r="S145">
        <v>5.5640999999999998</v>
      </c>
      <c r="T145">
        <v>6.2472000000000003</v>
      </c>
      <c r="U145">
        <v>4.8947000000000003</v>
      </c>
      <c r="V145">
        <v>3.4531000000000001</v>
      </c>
      <c r="W145">
        <v>1.5789</v>
      </c>
      <c r="X145">
        <v>1.8283</v>
      </c>
      <c r="Y145">
        <v>0</v>
      </c>
      <c r="Z145">
        <v>17.677099999999999</v>
      </c>
      <c r="AA145" t="s">
        <v>349</v>
      </c>
      <c r="AB145">
        <v>3.7191999999999998</v>
      </c>
      <c r="AC145" t="s">
        <v>350</v>
      </c>
      <c r="AD145">
        <v>3.2141999999999999</v>
      </c>
      <c r="AE145" t="s">
        <v>307</v>
      </c>
      <c r="AF145">
        <v>1.9958</v>
      </c>
      <c r="AG145">
        <v>29.177299999999999</v>
      </c>
      <c r="AH145">
        <v>240.3271</v>
      </c>
      <c r="AI145">
        <v>10</v>
      </c>
      <c r="AK145">
        <v>136</v>
      </c>
      <c r="AL145">
        <v>12</v>
      </c>
      <c r="AM145">
        <v>198</v>
      </c>
      <c r="AN145" t="s">
        <v>381</v>
      </c>
      <c r="AP145" t="str">
        <f t="shared" si="2"/>
        <v/>
      </c>
    </row>
    <row r="146" spans="1:42">
      <c r="A146" t="s">
        <v>705</v>
      </c>
      <c r="B146" s="4">
        <v>43401</v>
      </c>
      <c r="C146" s="1">
        <v>0.60069444444444442</v>
      </c>
      <c r="D146" t="s">
        <v>146</v>
      </c>
      <c r="E146" t="s">
        <v>229</v>
      </c>
      <c r="F146" t="s">
        <v>553</v>
      </c>
      <c r="G146">
        <v>17204</v>
      </c>
      <c r="H146" t="s">
        <v>230</v>
      </c>
      <c r="I146" t="s">
        <v>231</v>
      </c>
      <c r="J146" t="s">
        <v>5</v>
      </c>
      <c r="K146" t="s">
        <v>331</v>
      </c>
      <c r="L146" t="s">
        <v>681</v>
      </c>
      <c r="M146">
        <v>12</v>
      </c>
      <c r="N146">
        <v>6</v>
      </c>
      <c r="O146">
        <v>86.8416</v>
      </c>
      <c r="P146">
        <v>45.620600000000003</v>
      </c>
      <c r="Q146">
        <v>23.397300000000001</v>
      </c>
      <c r="R146">
        <v>6.0994999999999999</v>
      </c>
      <c r="S146">
        <v>2.6554000000000002</v>
      </c>
      <c r="T146">
        <v>3.6046</v>
      </c>
      <c r="U146">
        <v>2.4365000000000001</v>
      </c>
      <c r="V146">
        <v>2.0958000000000001</v>
      </c>
      <c r="W146">
        <v>1.1026</v>
      </c>
      <c r="X146">
        <v>2.0074000000000001</v>
      </c>
      <c r="Y146">
        <v>0</v>
      </c>
      <c r="Z146">
        <v>19.586400000000001</v>
      </c>
      <c r="AA146" t="s">
        <v>706</v>
      </c>
      <c r="AB146">
        <v>0.7026</v>
      </c>
      <c r="AC146" t="s">
        <v>451</v>
      </c>
      <c r="AD146">
        <v>1.236</v>
      </c>
      <c r="AE146" t="s">
        <v>707</v>
      </c>
      <c r="AF146">
        <v>0</v>
      </c>
      <c r="AG146">
        <v>28.582999999999998</v>
      </c>
      <c r="AH146">
        <v>225.9693</v>
      </c>
      <c r="AI146">
        <v>16</v>
      </c>
      <c r="AK146">
        <v>116</v>
      </c>
      <c r="AL146">
        <v>12</v>
      </c>
      <c r="AM146">
        <v>18</v>
      </c>
      <c r="AN146" t="s">
        <v>381</v>
      </c>
      <c r="AP146" t="str">
        <f t="shared" si="2"/>
        <v/>
      </c>
    </row>
    <row r="147" spans="1:42">
      <c r="A147" t="s">
        <v>710</v>
      </c>
      <c r="B147" s="4">
        <v>43401</v>
      </c>
      <c r="C147" s="1">
        <v>0.60763888888888895</v>
      </c>
      <c r="D147" t="s">
        <v>212</v>
      </c>
      <c r="E147" t="s">
        <v>708</v>
      </c>
      <c r="G147">
        <v>5451</v>
      </c>
      <c r="H147" t="s">
        <v>230</v>
      </c>
      <c r="I147" t="s">
        <v>231</v>
      </c>
      <c r="J147" t="s">
        <v>5</v>
      </c>
      <c r="K147" t="s">
        <v>331</v>
      </c>
      <c r="L147" t="s">
        <v>709</v>
      </c>
      <c r="M147">
        <v>17</v>
      </c>
      <c r="N147">
        <v>7</v>
      </c>
      <c r="O147">
        <v>114.34820000000001</v>
      </c>
      <c r="P147">
        <v>102.068</v>
      </c>
      <c r="Q147">
        <v>63.857100000000003</v>
      </c>
      <c r="R147">
        <v>12.5785</v>
      </c>
      <c r="S147">
        <v>5.1169000000000002</v>
      </c>
      <c r="T147">
        <v>7.1292</v>
      </c>
      <c r="U147">
        <v>5.0514999999999999</v>
      </c>
      <c r="V147">
        <v>3.7092000000000001</v>
      </c>
      <c r="W147">
        <v>1.9839</v>
      </c>
      <c r="X147">
        <v>0.89790000000000003</v>
      </c>
      <c r="Y147">
        <v>0</v>
      </c>
      <c r="Z147">
        <v>13.620699999999999</v>
      </c>
      <c r="AB147">
        <v>0</v>
      </c>
      <c r="AC147" t="s">
        <v>306</v>
      </c>
      <c r="AD147">
        <v>1.9072</v>
      </c>
      <c r="AE147" t="s">
        <v>711</v>
      </c>
      <c r="AF147">
        <v>2.8254000000000001</v>
      </c>
      <c r="AG147">
        <v>9.0936000000000003</v>
      </c>
      <c r="AH147" s="23">
        <v>344.18729999999999</v>
      </c>
      <c r="AI147">
        <v>0</v>
      </c>
      <c r="AK147">
        <v>87</v>
      </c>
      <c r="AL147">
        <v>14</v>
      </c>
      <c r="AM147">
        <v>187</v>
      </c>
      <c r="AN147" t="s">
        <v>381</v>
      </c>
      <c r="AP147" t="str">
        <f t="shared" si="2"/>
        <v>Bold</v>
      </c>
    </row>
    <row r="148" spans="1:42">
      <c r="A148" t="s">
        <v>712</v>
      </c>
      <c r="B148" s="4">
        <v>43401</v>
      </c>
      <c r="C148" s="1">
        <v>0.60763888888888895</v>
      </c>
      <c r="D148" t="s">
        <v>212</v>
      </c>
      <c r="E148" t="s">
        <v>708</v>
      </c>
      <c r="G148">
        <v>5451</v>
      </c>
      <c r="H148" t="s">
        <v>230</v>
      </c>
      <c r="I148" t="s">
        <v>231</v>
      </c>
      <c r="J148" t="s">
        <v>5</v>
      </c>
      <c r="K148" t="s">
        <v>331</v>
      </c>
      <c r="L148" t="s">
        <v>709</v>
      </c>
      <c r="M148">
        <v>2</v>
      </c>
      <c r="N148">
        <v>6</v>
      </c>
      <c r="O148">
        <v>64.28</v>
      </c>
      <c r="P148">
        <v>70.0886</v>
      </c>
      <c r="Q148">
        <v>19.9313</v>
      </c>
      <c r="R148">
        <v>13.4209</v>
      </c>
      <c r="S148">
        <v>7.6318999999999999</v>
      </c>
      <c r="T148">
        <v>5.1548999999999996</v>
      </c>
      <c r="U148">
        <v>3.8081</v>
      </c>
      <c r="V148">
        <v>1.7175</v>
      </c>
      <c r="W148">
        <v>1.9641</v>
      </c>
      <c r="X148">
        <v>1.3214999999999999</v>
      </c>
      <c r="Y148">
        <v>0</v>
      </c>
      <c r="Z148">
        <v>18.785</v>
      </c>
      <c r="AA148" t="s">
        <v>496</v>
      </c>
      <c r="AB148">
        <v>2.5407000000000002</v>
      </c>
      <c r="AC148" t="s">
        <v>423</v>
      </c>
      <c r="AD148">
        <v>0.6996</v>
      </c>
      <c r="AE148" t="s">
        <v>259</v>
      </c>
      <c r="AF148">
        <v>1.9147000000000001</v>
      </c>
      <c r="AG148">
        <v>26.982500000000002</v>
      </c>
      <c r="AH148">
        <v>240.2413</v>
      </c>
      <c r="AI148">
        <v>7.5</v>
      </c>
      <c r="AK148">
        <v>91</v>
      </c>
      <c r="AL148">
        <v>14</v>
      </c>
      <c r="AM148">
        <v>23</v>
      </c>
      <c r="AN148" t="s">
        <v>381</v>
      </c>
      <c r="AP148" t="str">
        <f t="shared" si="2"/>
        <v/>
      </c>
    </row>
    <row r="149" spans="1:42">
      <c r="A149" t="s">
        <v>713</v>
      </c>
      <c r="B149" s="4">
        <v>43401</v>
      </c>
      <c r="C149" s="1">
        <v>0.60763888888888895</v>
      </c>
      <c r="D149" t="s">
        <v>212</v>
      </c>
      <c r="E149" t="s">
        <v>708</v>
      </c>
      <c r="G149">
        <v>5451</v>
      </c>
      <c r="H149" t="s">
        <v>230</v>
      </c>
      <c r="I149" t="s">
        <v>231</v>
      </c>
      <c r="J149" t="s">
        <v>5</v>
      </c>
      <c r="K149" t="s">
        <v>331</v>
      </c>
      <c r="L149" t="s">
        <v>709</v>
      </c>
      <c r="M149">
        <v>1</v>
      </c>
      <c r="N149">
        <v>5</v>
      </c>
      <c r="O149">
        <v>88.156400000000005</v>
      </c>
      <c r="P149">
        <v>72.227099999999993</v>
      </c>
      <c r="Q149">
        <v>24.739000000000001</v>
      </c>
      <c r="R149">
        <v>8.8633000000000006</v>
      </c>
      <c r="S149">
        <v>3.6979000000000002</v>
      </c>
      <c r="T149">
        <v>4.5541</v>
      </c>
      <c r="U149">
        <v>3.2959999999999998</v>
      </c>
      <c r="V149">
        <v>1.6174999999999999</v>
      </c>
      <c r="W149">
        <v>0</v>
      </c>
      <c r="X149">
        <v>0</v>
      </c>
      <c r="Y149">
        <v>3.2984</v>
      </c>
      <c r="Z149">
        <v>10.2036</v>
      </c>
      <c r="AA149" t="s">
        <v>494</v>
      </c>
      <c r="AB149">
        <v>0.94</v>
      </c>
      <c r="AC149" t="s">
        <v>262</v>
      </c>
      <c r="AD149">
        <v>2.2663000000000002</v>
      </c>
      <c r="AE149" t="s">
        <v>714</v>
      </c>
      <c r="AF149">
        <v>1.3667</v>
      </c>
      <c r="AG149">
        <v>14.0002</v>
      </c>
      <c r="AH149">
        <v>239.22659999999999</v>
      </c>
      <c r="AI149">
        <v>1.1000000000000001</v>
      </c>
      <c r="AK149">
        <v>95</v>
      </c>
      <c r="AL149">
        <v>14</v>
      </c>
      <c r="AM149">
        <v>16</v>
      </c>
      <c r="AN149" t="s">
        <v>381</v>
      </c>
      <c r="AP149" t="str">
        <f t="shared" si="2"/>
        <v/>
      </c>
    </row>
    <row r="150" spans="1:42">
      <c r="A150" t="s">
        <v>715</v>
      </c>
      <c r="B150" s="4">
        <v>43401</v>
      </c>
      <c r="C150" s="1">
        <v>0.60763888888888895</v>
      </c>
      <c r="D150" t="s">
        <v>212</v>
      </c>
      <c r="E150" t="s">
        <v>708</v>
      </c>
      <c r="G150">
        <v>5451</v>
      </c>
      <c r="H150" t="s">
        <v>230</v>
      </c>
      <c r="I150" t="s">
        <v>231</v>
      </c>
      <c r="J150" t="s">
        <v>5</v>
      </c>
      <c r="K150" t="s">
        <v>331</v>
      </c>
      <c r="L150" t="s">
        <v>709</v>
      </c>
      <c r="M150">
        <v>16</v>
      </c>
      <c r="N150">
        <v>7</v>
      </c>
      <c r="O150">
        <v>50.895499999999998</v>
      </c>
      <c r="P150">
        <v>77.5732</v>
      </c>
      <c r="Q150">
        <v>34.658000000000001</v>
      </c>
      <c r="R150">
        <v>8.8924000000000003</v>
      </c>
      <c r="S150">
        <v>5.7514000000000003</v>
      </c>
      <c r="T150">
        <v>5.2171000000000003</v>
      </c>
      <c r="U150">
        <v>3.9731999999999998</v>
      </c>
      <c r="V150">
        <v>1.5849</v>
      </c>
      <c r="W150">
        <v>1.2770999999999999</v>
      </c>
      <c r="X150">
        <v>1.8552999999999999</v>
      </c>
      <c r="Y150">
        <v>0</v>
      </c>
      <c r="Z150">
        <v>17.685700000000001</v>
      </c>
      <c r="AB150">
        <v>0</v>
      </c>
      <c r="AC150" t="s">
        <v>716</v>
      </c>
      <c r="AD150">
        <v>0.28370000000000001</v>
      </c>
      <c r="AE150" t="s">
        <v>717</v>
      </c>
      <c r="AF150">
        <v>0.66139999999999999</v>
      </c>
      <c r="AG150">
        <v>16.3063</v>
      </c>
      <c r="AH150">
        <v>226.61519999999999</v>
      </c>
      <c r="AI150">
        <v>0</v>
      </c>
      <c r="AK150">
        <v>94</v>
      </c>
      <c r="AL150">
        <v>14</v>
      </c>
      <c r="AM150">
        <v>38</v>
      </c>
      <c r="AN150" t="s">
        <v>381</v>
      </c>
      <c r="AP150" t="str">
        <f t="shared" si="2"/>
        <v/>
      </c>
    </row>
    <row r="151" spans="1:42">
      <c r="A151" t="s">
        <v>718</v>
      </c>
      <c r="B151" s="4">
        <v>43401</v>
      </c>
      <c r="C151" s="1">
        <v>0.60763888888888895</v>
      </c>
      <c r="D151" t="s">
        <v>212</v>
      </c>
      <c r="E151" t="s">
        <v>708</v>
      </c>
      <c r="G151">
        <v>5451</v>
      </c>
      <c r="H151" t="s">
        <v>230</v>
      </c>
      <c r="I151" t="s">
        <v>231</v>
      </c>
      <c r="J151" t="s">
        <v>5</v>
      </c>
      <c r="K151" t="s">
        <v>331</v>
      </c>
      <c r="L151" t="s">
        <v>709</v>
      </c>
      <c r="M151">
        <v>11</v>
      </c>
      <c r="N151">
        <v>6</v>
      </c>
      <c r="O151">
        <v>65.854399999999998</v>
      </c>
      <c r="P151">
        <v>51.7791</v>
      </c>
      <c r="Q151">
        <v>23.5715</v>
      </c>
      <c r="R151">
        <v>8.2424999999999997</v>
      </c>
      <c r="S151">
        <v>5.2142999999999997</v>
      </c>
      <c r="T151">
        <v>5.6136999999999997</v>
      </c>
      <c r="U151">
        <v>3.1172</v>
      </c>
      <c r="V151">
        <v>1.7718</v>
      </c>
      <c r="W151">
        <v>1.0445</v>
      </c>
      <c r="X151">
        <v>1.0697000000000001</v>
      </c>
      <c r="Y151">
        <v>0</v>
      </c>
      <c r="Z151">
        <v>17.9771</v>
      </c>
      <c r="AA151" t="s">
        <v>253</v>
      </c>
      <c r="AB151">
        <v>0.1216</v>
      </c>
      <c r="AC151" t="s">
        <v>614</v>
      </c>
      <c r="AD151">
        <v>0.14849999999999999</v>
      </c>
      <c r="AE151" t="s">
        <v>615</v>
      </c>
      <c r="AF151">
        <v>1.2879</v>
      </c>
      <c r="AG151">
        <v>9.8575999999999997</v>
      </c>
      <c r="AH151">
        <v>196.67160000000001</v>
      </c>
      <c r="AI151">
        <v>12</v>
      </c>
      <c r="AK151">
        <v>81</v>
      </c>
      <c r="AL151">
        <v>14</v>
      </c>
      <c r="AM151">
        <v>15</v>
      </c>
      <c r="AN151" t="s">
        <v>381</v>
      </c>
      <c r="AP151" t="str">
        <f t="shared" si="2"/>
        <v/>
      </c>
    </row>
    <row r="152" spans="1:42">
      <c r="A152" t="s">
        <v>719</v>
      </c>
      <c r="B152" s="4">
        <v>43401</v>
      </c>
      <c r="C152" s="1">
        <v>0.60763888888888895</v>
      </c>
      <c r="D152" t="s">
        <v>212</v>
      </c>
      <c r="E152" t="s">
        <v>708</v>
      </c>
      <c r="G152">
        <v>5451</v>
      </c>
      <c r="H152" t="s">
        <v>230</v>
      </c>
      <c r="I152" t="s">
        <v>231</v>
      </c>
      <c r="J152" t="s">
        <v>5</v>
      </c>
      <c r="K152" t="s">
        <v>331</v>
      </c>
      <c r="L152" t="s">
        <v>709</v>
      </c>
      <c r="M152">
        <v>3</v>
      </c>
      <c r="N152">
        <v>5</v>
      </c>
      <c r="O152">
        <v>58.691200000000002</v>
      </c>
      <c r="P152">
        <v>79.035200000000003</v>
      </c>
      <c r="Q152">
        <v>20.5808</v>
      </c>
      <c r="R152">
        <v>6.7363999999999997</v>
      </c>
      <c r="S152">
        <v>3.9077999999999999</v>
      </c>
      <c r="T152">
        <v>2.0354000000000001</v>
      </c>
      <c r="U152">
        <v>1.5135000000000001</v>
      </c>
      <c r="V152">
        <v>0</v>
      </c>
      <c r="W152">
        <v>0</v>
      </c>
      <c r="X152">
        <v>0</v>
      </c>
      <c r="Y152">
        <v>4.4176000000000002</v>
      </c>
      <c r="Z152">
        <v>0</v>
      </c>
      <c r="AA152" t="s">
        <v>584</v>
      </c>
      <c r="AB152">
        <v>0.47599999999999998</v>
      </c>
      <c r="AC152" t="s">
        <v>720</v>
      </c>
      <c r="AD152">
        <v>1.5174000000000001</v>
      </c>
      <c r="AE152" t="s">
        <v>275</v>
      </c>
      <c r="AF152">
        <v>1.5488</v>
      </c>
      <c r="AG152">
        <v>14.870699999999999</v>
      </c>
      <c r="AH152">
        <v>195.33090000000001</v>
      </c>
      <c r="AI152">
        <v>10</v>
      </c>
      <c r="AK152">
        <v>88</v>
      </c>
      <c r="AL152">
        <v>14</v>
      </c>
      <c r="AM152">
        <v>24</v>
      </c>
      <c r="AN152" t="s">
        <v>381</v>
      </c>
      <c r="AP152" t="str">
        <f t="shared" si="2"/>
        <v/>
      </c>
    </row>
    <row r="153" spans="1:42">
      <c r="A153" t="s">
        <v>721</v>
      </c>
      <c r="B153" s="4">
        <v>43401</v>
      </c>
      <c r="C153" s="1">
        <v>0.60763888888888895</v>
      </c>
      <c r="D153" t="s">
        <v>212</v>
      </c>
      <c r="E153" t="s">
        <v>708</v>
      </c>
      <c r="G153">
        <v>5451</v>
      </c>
      <c r="H153" t="s">
        <v>230</v>
      </c>
      <c r="I153" t="s">
        <v>231</v>
      </c>
      <c r="J153" t="s">
        <v>5</v>
      </c>
      <c r="K153" t="s">
        <v>331</v>
      </c>
      <c r="L153" t="s">
        <v>709</v>
      </c>
      <c r="M153">
        <v>9</v>
      </c>
      <c r="N153">
        <v>7</v>
      </c>
      <c r="O153">
        <v>65.016800000000003</v>
      </c>
      <c r="P153">
        <v>54.9129</v>
      </c>
      <c r="Q153">
        <v>31.109100000000002</v>
      </c>
      <c r="R153">
        <v>8.6694999999999993</v>
      </c>
      <c r="S153">
        <v>3.7368999999999999</v>
      </c>
      <c r="T153">
        <v>2.5061</v>
      </c>
      <c r="U153">
        <v>1.9389000000000001</v>
      </c>
      <c r="V153">
        <v>1.5253000000000001</v>
      </c>
      <c r="W153">
        <v>1.3762000000000001</v>
      </c>
      <c r="X153">
        <v>0.97019999999999995</v>
      </c>
      <c r="Y153">
        <v>0</v>
      </c>
      <c r="Z153">
        <v>11.2</v>
      </c>
      <c r="AA153" t="s">
        <v>722</v>
      </c>
      <c r="AB153">
        <v>0</v>
      </c>
      <c r="AC153" t="s">
        <v>723</v>
      </c>
      <c r="AD153">
        <v>1.3836999999999999</v>
      </c>
      <c r="AE153" t="s">
        <v>674</v>
      </c>
      <c r="AF153">
        <v>1.8956</v>
      </c>
      <c r="AG153">
        <v>8.9663000000000004</v>
      </c>
      <c r="AH153">
        <v>195.20750000000001</v>
      </c>
      <c r="AI153">
        <v>8</v>
      </c>
      <c r="AK153">
        <v>83</v>
      </c>
      <c r="AL153">
        <v>14</v>
      </c>
      <c r="AM153">
        <v>16</v>
      </c>
      <c r="AN153" t="s">
        <v>381</v>
      </c>
      <c r="AP153" t="str">
        <f t="shared" si="2"/>
        <v/>
      </c>
    </row>
    <row r="154" spans="1:42">
      <c r="A154" t="s">
        <v>724</v>
      </c>
      <c r="B154" s="4">
        <v>43401</v>
      </c>
      <c r="C154" s="1">
        <v>0.60763888888888895</v>
      </c>
      <c r="D154" t="s">
        <v>212</v>
      </c>
      <c r="E154" t="s">
        <v>708</v>
      </c>
      <c r="G154">
        <v>5451</v>
      </c>
      <c r="H154" t="s">
        <v>230</v>
      </c>
      <c r="I154" t="s">
        <v>231</v>
      </c>
      <c r="J154" t="s">
        <v>5</v>
      </c>
      <c r="K154" t="s">
        <v>331</v>
      </c>
      <c r="L154" t="s">
        <v>709</v>
      </c>
      <c r="M154">
        <v>5</v>
      </c>
      <c r="N154">
        <v>8</v>
      </c>
      <c r="O154">
        <v>47.628999999999998</v>
      </c>
      <c r="P154">
        <v>60.121699999999997</v>
      </c>
      <c r="Q154">
        <v>27.087499999999999</v>
      </c>
      <c r="R154">
        <v>8.1000999999999994</v>
      </c>
      <c r="S154">
        <v>4.8472</v>
      </c>
      <c r="T154">
        <v>2.4327999999999999</v>
      </c>
      <c r="U154">
        <v>1.7189000000000001</v>
      </c>
      <c r="V154">
        <v>1.4217</v>
      </c>
      <c r="W154">
        <v>0.7621</v>
      </c>
      <c r="X154">
        <v>1.0015000000000001</v>
      </c>
      <c r="Y154">
        <v>0</v>
      </c>
      <c r="Z154">
        <v>8.43</v>
      </c>
      <c r="AA154" t="s">
        <v>500</v>
      </c>
      <c r="AB154">
        <v>0.86199999999999999</v>
      </c>
      <c r="AC154" t="s">
        <v>648</v>
      </c>
      <c r="AD154">
        <v>0</v>
      </c>
      <c r="AE154" t="s">
        <v>725</v>
      </c>
      <c r="AF154">
        <v>1.0226999999999999</v>
      </c>
      <c r="AG154">
        <v>11.7254</v>
      </c>
      <c r="AH154">
        <v>177.1627</v>
      </c>
      <c r="AI154">
        <v>12</v>
      </c>
      <c r="AK154">
        <v>85</v>
      </c>
      <c r="AL154">
        <v>14</v>
      </c>
      <c r="AM154">
        <v>20</v>
      </c>
      <c r="AN154" t="s">
        <v>381</v>
      </c>
      <c r="AP154" t="str">
        <f t="shared" si="2"/>
        <v/>
      </c>
    </row>
    <row r="155" spans="1:42">
      <c r="A155" t="s">
        <v>726</v>
      </c>
      <c r="B155" s="4">
        <v>43401</v>
      </c>
      <c r="C155" s="1">
        <v>0.60763888888888895</v>
      </c>
      <c r="D155" t="s">
        <v>212</v>
      </c>
      <c r="E155" t="s">
        <v>708</v>
      </c>
      <c r="G155">
        <v>5451</v>
      </c>
      <c r="H155" t="s">
        <v>230</v>
      </c>
      <c r="I155" t="s">
        <v>231</v>
      </c>
      <c r="J155" t="s">
        <v>5</v>
      </c>
      <c r="K155" t="s">
        <v>331</v>
      </c>
      <c r="L155" t="s">
        <v>709</v>
      </c>
      <c r="M155">
        <v>8</v>
      </c>
      <c r="N155">
        <v>6</v>
      </c>
      <c r="O155">
        <v>52.066200000000002</v>
      </c>
      <c r="P155">
        <v>43.5321</v>
      </c>
      <c r="Q155">
        <v>23.6496</v>
      </c>
      <c r="R155">
        <v>8.6986000000000008</v>
      </c>
      <c r="S155">
        <v>4.2504</v>
      </c>
      <c r="T155">
        <v>3.8778999999999999</v>
      </c>
      <c r="U155">
        <v>3.2757999999999998</v>
      </c>
      <c r="V155">
        <v>1.9663999999999999</v>
      </c>
      <c r="W155">
        <v>1.1126</v>
      </c>
      <c r="X155">
        <v>0.92269999999999996</v>
      </c>
      <c r="Y155">
        <v>0</v>
      </c>
      <c r="Z155">
        <v>10.0167</v>
      </c>
      <c r="AA155" t="s">
        <v>511</v>
      </c>
      <c r="AB155">
        <v>6.6600000000000006E-2</v>
      </c>
      <c r="AC155" t="s">
        <v>727</v>
      </c>
      <c r="AD155">
        <v>9.5100000000000004E-2</v>
      </c>
      <c r="AE155" t="s">
        <v>307</v>
      </c>
      <c r="AF155">
        <v>1.9433</v>
      </c>
      <c r="AG155">
        <v>9.7114999999999991</v>
      </c>
      <c r="AH155">
        <v>165.18539999999999</v>
      </c>
      <c r="AI155">
        <v>16</v>
      </c>
      <c r="AK155">
        <v>83</v>
      </c>
      <c r="AL155">
        <v>14</v>
      </c>
      <c r="AM155">
        <v>7</v>
      </c>
      <c r="AN155" t="s">
        <v>381</v>
      </c>
      <c r="AP155" t="str">
        <f t="shared" si="2"/>
        <v/>
      </c>
    </row>
    <row r="156" spans="1:42">
      <c r="A156" t="s">
        <v>728</v>
      </c>
      <c r="B156" s="4">
        <v>43401</v>
      </c>
      <c r="C156" s="1">
        <v>0.60763888888888895</v>
      </c>
      <c r="D156" t="s">
        <v>212</v>
      </c>
      <c r="E156" t="s">
        <v>708</v>
      </c>
      <c r="G156">
        <v>5451</v>
      </c>
      <c r="H156" t="s">
        <v>230</v>
      </c>
      <c r="I156" t="s">
        <v>231</v>
      </c>
      <c r="J156" t="s">
        <v>5</v>
      </c>
      <c r="K156" t="s">
        <v>331</v>
      </c>
      <c r="L156" t="s">
        <v>709</v>
      </c>
      <c r="M156">
        <v>4</v>
      </c>
      <c r="N156">
        <v>6</v>
      </c>
      <c r="O156">
        <v>44.335500000000003</v>
      </c>
      <c r="P156">
        <v>57.310600000000001</v>
      </c>
      <c r="Q156">
        <v>11.9079</v>
      </c>
      <c r="R156">
        <v>8.5947999999999993</v>
      </c>
      <c r="S156">
        <v>4.9287999999999998</v>
      </c>
      <c r="T156">
        <v>5.1761999999999997</v>
      </c>
      <c r="U156">
        <v>2.4874999999999998</v>
      </c>
      <c r="V156">
        <v>1.4581</v>
      </c>
      <c r="W156">
        <v>1.3442000000000001</v>
      </c>
      <c r="X156">
        <v>1.1278999999999999</v>
      </c>
      <c r="Y156">
        <v>0</v>
      </c>
      <c r="Z156">
        <v>8.3949999999999996</v>
      </c>
      <c r="AA156" t="s">
        <v>236</v>
      </c>
      <c r="AB156">
        <v>3.8511000000000002</v>
      </c>
      <c r="AC156" t="s">
        <v>729</v>
      </c>
      <c r="AD156">
        <v>2.1419999999999999</v>
      </c>
      <c r="AE156" t="s">
        <v>730</v>
      </c>
      <c r="AF156">
        <v>0.64080000000000004</v>
      </c>
      <c r="AG156">
        <v>10.3186</v>
      </c>
      <c r="AH156">
        <v>164.0189</v>
      </c>
      <c r="AI156">
        <v>10</v>
      </c>
      <c r="AK156">
        <v>88</v>
      </c>
      <c r="AL156">
        <v>14</v>
      </c>
      <c r="AM156">
        <v>20</v>
      </c>
      <c r="AN156" t="s">
        <v>381</v>
      </c>
      <c r="AP156" t="str">
        <f t="shared" si="2"/>
        <v/>
      </c>
    </row>
    <row r="157" spans="1:42">
      <c r="A157" t="s">
        <v>731</v>
      </c>
      <c r="B157" s="4">
        <v>43401</v>
      </c>
      <c r="C157" s="1">
        <v>0.60763888888888895</v>
      </c>
      <c r="D157" t="s">
        <v>212</v>
      </c>
      <c r="E157" t="s">
        <v>708</v>
      </c>
      <c r="G157">
        <v>5451</v>
      </c>
      <c r="H157" t="s">
        <v>230</v>
      </c>
      <c r="I157" t="s">
        <v>231</v>
      </c>
      <c r="J157" t="s">
        <v>5</v>
      </c>
      <c r="K157" t="s">
        <v>331</v>
      </c>
      <c r="L157" t="s">
        <v>709</v>
      </c>
      <c r="M157">
        <v>6</v>
      </c>
      <c r="N157">
        <v>9</v>
      </c>
      <c r="O157">
        <v>59.651200000000003</v>
      </c>
      <c r="P157">
        <v>50.515500000000003</v>
      </c>
      <c r="Q157">
        <v>18.238299999999999</v>
      </c>
      <c r="R157">
        <v>6.2969999999999997</v>
      </c>
      <c r="S157">
        <v>3.3969999999999998</v>
      </c>
      <c r="T157">
        <v>3.0356000000000001</v>
      </c>
      <c r="U157">
        <v>1.98</v>
      </c>
      <c r="V157">
        <v>1.0720000000000001</v>
      </c>
      <c r="W157">
        <v>0.86729999999999996</v>
      </c>
      <c r="X157">
        <v>0</v>
      </c>
      <c r="Y157">
        <v>1.113</v>
      </c>
      <c r="Z157">
        <v>9.1507000000000005</v>
      </c>
      <c r="AA157" t="s">
        <v>269</v>
      </c>
      <c r="AB157">
        <v>0.27529999999999999</v>
      </c>
      <c r="AC157" t="s">
        <v>732</v>
      </c>
      <c r="AD157">
        <v>5.67E-2</v>
      </c>
      <c r="AE157" t="s">
        <v>733</v>
      </c>
      <c r="AF157">
        <v>1.3838999999999999</v>
      </c>
      <c r="AG157">
        <v>6.5</v>
      </c>
      <c r="AH157">
        <v>163.5334</v>
      </c>
      <c r="AI157">
        <v>14</v>
      </c>
      <c r="AK157">
        <v>85</v>
      </c>
      <c r="AL157">
        <v>14</v>
      </c>
      <c r="AM157">
        <v>31</v>
      </c>
      <c r="AN157" t="s">
        <v>381</v>
      </c>
      <c r="AP157" t="str">
        <f t="shared" si="2"/>
        <v/>
      </c>
    </row>
    <row r="158" spans="1:42">
      <c r="A158" t="s">
        <v>734</v>
      </c>
      <c r="B158" s="4">
        <v>43401</v>
      </c>
      <c r="C158" s="1">
        <v>0.60763888888888895</v>
      </c>
      <c r="D158" t="s">
        <v>212</v>
      </c>
      <c r="E158" t="s">
        <v>708</v>
      </c>
      <c r="G158">
        <v>5451</v>
      </c>
      <c r="H158" t="s">
        <v>230</v>
      </c>
      <c r="I158" t="s">
        <v>231</v>
      </c>
      <c r="J158" t="s">
        <v>5</v>
      </c>
      <c r="K158" t="s">
        <v>331</v>
      </c>
      <c r="L158" t="s">
        <v>709</v>
      </c>
      <c r="M158">
        <v>15</v>
      </c>
      <c r="N158">
        <v>8</v>
      </c>
      <c r="O158">
        <v>45.354199999999999</v>
      </c>
      <c r="P158">
        <v>42.0319</v>
      </c>
      <c r="Q158">
        <v>27.721499999999999</v>
      </c>
      <c r="R158">
        <v>5.7847999999999997</v>
      </c>
      <c r="S158">
        <v>4.2156000000000002</v>
      </c>
      <c r="T158">
        <v>3.5954000000000002</v>
      </c>
      <c r="U158">
        <v>3.7658999999999998</v>
      </c>
      <c r="V158">
        <v>1.4298999999999999</v>
      </c>
      <c r="W158">
        <v>1.1385000000000001</v>
      </c>
      <c r="X158">
        <v>1.1928000000000001</v>
      </c>
      <c r="Y158">
        <v>0</v>
      </c>
      <c r="Z158">
        <v>13.390700000000001</v>
      </c>
      <c r="AB158">
        <v>0</v>
      </c>
      <c r="AC158" t="s">
        <v>735</v>
      </c>
      <c r="AD158">
        <v>0.2455</v>
      </c>
      <c r="AE158" t="s">
        <v>353</v>
      </c>
      <c r="AF158">
        <v>1.5084</v>
      </c>
      <c r="AG158">
        <v>10.1252</v>
      </c>
      <c r="AH158">
        <v>161.50040000000001</v>
      </c>
      <c r="AI158">
        <v>0</v>
      </c>
      <c r="AK158">
        <v>80</v>
      </c>
      <c r="AL158">
        <v>14</v>
      </c>
      <c r="AM158">
        <v>20</v>
      </c>
      <c r="AN158" t="s">
        <v>381</v>
      </c>
      <c r="AP158" t="str">
        <f t="shared" si="2"/>
        <v/>
      </c>
    </row>
    <row r="159" spans="1:42">
      <c r="A159" t="s">
        <v>736</v>
      </c>
      <c r="B159" s="4">
        <v>43401</v>
      </c>
      <c r="C159" s="1">
        <v>0.60763888888888895</v>
      </c>
      <c r="D159" t="s">
        <v>212</v>
      </c>
      <c r="E159" t="s">
        <v>708</v>
      </c>
      <c r="G159">
        <v>5451</v>
      </c>
      <c r="H159" t="s">
        <v>230</v>
      </c>
      <c r="I159" t="s">
        <v>231</v>
      </c>
      <c r="J159" t="s">
        <v>5</v>
      </c>
      <c r="K159" t="s">
        <v>331</v>
      </c>
      <c r="L159" t="s">
        <v>709</v>
      </c>
      <c r="M159">
        <v>13</v>
      </c>
      <c r="N159">
        <v>5</v>
      </c>
      <c r="O159">
        <v>40.700499999999998</v>
      </c>
      <c r="P159">
        <v>44.055199999999999</v>
      </c>
      <c r="Q159">
        <v>24.058900000000001</v>
      </c>
      <c r="R159">
        <v>10.3498</v>
      </c>
      <c r="S159">
        <v>5.3451000000000004</v>
      </c>
      <c r="T159">
        <v>4.1775000000000002</v>
      </c>
      <c r="U159">
        <v>2.9687999999999999</v>
      </c>
      <c r="V159">
        <v>1.7992999999999999</v>
      </c>
      <c r="W159">
        <v>0.82909999999999995</v>
      </c>
      <c r="X159">
        <v>1.0207999999999999</v>
      </c>
      <c r="Y159">
        <v>0</v>
      </c>
      <c r="Z159">
        <v>16.573599999999999</v>
      </c>
      <c r="AA159" t="s">
        <v>363</v>
      </c>
      <c r="AB159">
        <v>2.1343000000000001</v>
      </c>
      <c r="AC159" t="s">
        <v>737</v>
      </c>
      <c r="AD159">
        <v>0.40689999999999998</v>
      </c>
      <c r="AE159" t="s">
        <v>293</v>
      </c>
      <c r="AF159">
        <v>2.0028999999999999</v>
      </c>
      <c r="AG159">
        <v>4.5</v>
      </c>
      <c r="AH159">
        <v>160.92250000000001</v>
      </c>
      <c r="AI159">
        <v>20</v>
      </c>
      <c r="AK159">
        <v>80</v>
      </c>
      <c r="AL159">
        <v>14</v>
      </c>
      <c r="AM159">
        <v>24</v>
      </c>
      <c r="AN159" t="s">
        <v>381</v>
      </c>
      <c r="AP159" t="str">
        <f t="shared" si="2"/>
        <v/>
      </c>
    </row>
    <row r="160" spans="1:42">
      <c r="A160" t="s">
        <v>738</v>
      </c>
      <c r="B160" s="4">
        <v>43401</v>
      </c>
      <c r="C160" s="1">
        <v>0.60763888888888895</v>
      </c>
      <c r="D160" t="s">
        <v>212</v>
      </c>
      <c r="E160" t="s">
        <v>708</v>
      </c>
      <c r="G160">
        <v>5451</v>
      </c>
      <c r="H160" t="s">
        <v>230</v>
      </c>
      <c r="I160" t="s">
        <v>231</v>
      </c>
      <c r="J160" t="s">
        <v>5</v>
      </c>
      <c r="K160" t="s">
        <v>331</v>
      </c>
      <c r="L160" t="s">
        <v>709</v>
      </c>
      <c r="M160">
        <v>7</v>
      </c>
      <c r="N160">
        <v>8</v>
      </c>
      <c r="O160">
        <v>42.106499999999997</v>
      </c>
      <c r="P160">
        <v>53.483899999999998</v>
      </c>
      <c r="Q160">
        <v>17.529399999999999</v>
      </c>
      <c r="R160">
        <v>6.2618</v>
      </c>
      <c r="S160">
        <v>3.8940999999999999</v>
      </c>
      <c r="T160">
        <v>3.2898000000000001</v>
      </c>
      <c r="U160">
        <v>2.5966</v>
      </c>
      <c r="V160">
        <v>1.2313000000000001</v>
      </c>
      <c r="W160">
        <v>1.1101000000000001</v>
      </c>
      <c r="X160">
        <v>0</v>
      </c>
      <c r="Y160">
        <v>1.157</v>
      </c>
      <c r="Z160">
        <v>5.5457999999999998</v>
      </c>
      <c r="AA160" t="s">
        <v>617</v>
      </c>
      <c r="AB160">
        <v>1.3105</v>
      </c>
      <c r="AC160" t="s">
        <v>739</v>
      </c>
      <c r="AD160">
        <v>0.1333</v>
      </c>
      <c r="AE160" t="s">
        <v>740</v>
      </c>
      <c r="AF160">
        <v>1.4355</v>
      </c>
      <c r="AG160">
        <v>10.4612</v>
      </c>
      <c r="AH160">
        <v>151.54669999999999</v>
      </c>
      <c r="AI160">
        <v>12</v>
      </c>
      <c r="AK160">
        <v>83</v>
      </c>
      <c r="AL160">
        <v>14</v>
      </c>
      <c r="AM160">
        <v>15</v>
      </c>
      <c r="AN160" t="s">
        <v>381</v>
      </c>
      <c r="AP160" t="str">
        <f t="shared" si="2"/>
        <v/>
      </c>
    </row>
    <row r="161" spans="1:42">
      <c r="A161" t="s">
        <v>741</v>
      </c>
      <c r="B161" s="4">
        <v>43401</v>
      </c>
      <c r="C161" s="1">
        <v>0.60763888888888895</v>
      </c>
      <c r="D161" t="s">
        <v>212</v>
      </c>
      <c r="E161" t="s">
        <v>708</v>
      </c>
      <c r="G161">
        <v>5451</v>
      </c>
      <c r="H161" t="s">
        <v>230</v>
      </c>
      <c r="I161" t="s">
        <v>231</v>
      </c>
      <c r="J161" t="s">
        <v>5</v>
      </c>
      <c r="K161" t="s">
        <v>331</v>
      </c>
      <c r="L161" t="s">
        <v>709</v>
      </c>
      <c r="M161">
        <v>10</v>
      </c>
      <c r="N161">
        <v>6</v>
      </c>
      <c r="O161">
        <v>51.354199999999999</v>
      </c>
      <c r="P161">
        <v>31.8691</v>
      </c>
      <c r="Q161">
        <v>19.933900000000001</v>
      </c>
      <c r="R161">
        <v>6.5614999999999997</v>
      </c>
      <c r="S161">
        <v>2.3917000000000002</v>
      </c>
      <c r="T161">
        <v>2.1905000000000001</v>
      </c>
      <c r="U161">
        <v>1.2221</v>
      </c>
      <c r="V161">
        <v>0.49209999999999998</v>
      </c>
      <c r="W161">
        <v>0.88890000000000002</v>
      </c>
      <c r="X161">
        <v>0</v>
      </c>
      <c r="Y161">
        <v>0.89510000000000001</v>
      </c>
      <c r="Z161">
        <v>14.9293</v>
      </c>
      <c r="AA161" t="s">
        <v>273</v>
      </c>
      <c r="AB161">
        <v>0.43780000000000002</v>
      </c>
      <c r="AC161" t="s">
        <v>742</v>
      </c>
      <c r="AD161">
        <v>0.114</v>
      </c>
      <c r="AE161" t="s">
        <v>353</v>
      </c>
      <c r="AF161">
        <v>1.6887000000000001</v>
      </c>
      <c r="AG161">
        <v>7.4943</v>
      </c>
      <c r="AH161">
        <v>142.4631</v>
      </c>
      <c r="AI161">
        <v>20</v>
      </c>
      <c r="AK161">
        <v>83</v>
      </c>
      <c r="AL161">
        <v>14</v>
      </c>
      <c r="AM161">
        <v>35</v>
      </c>
      <c r="AN161" t="s">
        <v>381</v>
      </c>
      <c r="AP161" t="str">
        <f t="shared" si="2"/>
        <v/>
      </c>
    </row>
    <row r="162" spans="1:42">
      <c r="A162" t="s">
        <v>743</v>
      </c>
      <c r="B162" s="4">
        <v>43401</v>
      </c>
      <c r="C162" s="1">
        <v>0.60763888888888895</v>
      </c>
      <c r="D162" t="s">
        <v>212</v>
      </c>
      <c r="E162" t="s">
        <v>708</v>
      </c>
      <c r="G162">
        <v>5451</v>
      </c>
      <c r="H162" t="s">
        <v>230</v>
      </c>
      <c r="I162" t="s">
        <v>231</v>
      </c>
      <c r="J162" t="s">
        <v>5</v>
      </c>
      <c r="K162" t="s">
        <v>331</v>
      </c>
      <c r="L162" t="s">
        <v>709</v>
      </c>
      <c r="M162">
        <v>12</v>
      </c>
      <c r="N162">
        <v>11</v>
      </c>
      <c r="O162">
        <v>46.816299999999998</v>
      </c>
      <c r="P162">
        <v>28.5916</v>
      </c>
      <c r="Q162">
        <v>17.910599999999999</v>
      </c>
      <c r="R162">
        <v>7.0678999999999998</v>
      </c>
      <c r="S162">
        <v>4.5229999999999997</v>
      </c>
      <c r="T162">
        <v>3.1941999999999999</v>
      </c>
      <c r="U162">
        <v>1.7883</v>
      </c>
      <c r="V162">
        <v>1.5004999999999999</v>
      </c>
      <c r="W162">
        <v>1.3118000000000001</v>
      </c>
      <c r="X162">
        <v>0.80010000000000003</v>
      </c>
      <c r="Y162">
        <v>0</v>
      </c>
      <c r="Z162">
        <v>11.19</v>
      </c>
      <c r="AA162" t="s">
        <v>245</v>
      </c>
      <c r="AB162">
        <v>0.88339999999999996</v>
      </c>
      <c r="AC162" t="s">
        <v>744</v>
      </c>
      <c r="AD162">
        <v>5.4600000000000003E-2</v>
      </c>
      <c r="AE162" t="s">
        <v>745</v>
      </c>
      <c r="AF162">
        <v>0.08</v>
      </c>
      <c r="AG162">
        <v>14.5893</v>
      </c>
      <c r="AH162">
        <v>140.3015</v>
      </c>
      <c r="AI162">
        <v>33</v>
      </c>
      <c r="AK162">
        <v>80</v>
      </c>
      <c r="AL162">
        <v>14</v>
      </c>
      <c r="AM162">
        <v>16</v>
      </c>
      <c r="AN162" t="s">
        <v>381</v>
      </c>
      <c r="AP162" t="str">
        <f t="shared" si="2"/>
        <v/>
      </c>
    </row>
    <row r="163" spans="1:42">
      <c r="A163" t="s">
        <v>746</v>
      </c>
      <c r="B163" s="4">
        <v>43401</v>
      </c>
      <c r="C163" s="1">
        <v>0.60763888888888895</v>
      </c>
      <c r="D163" t="s">
        <v>212</v>
      </c>
      <c r="E163" t="s">
        <v>708</v>
      </c>
      <c r="G163">
        <v>5451</v>
      </c>
      <c r="H163" t="s">
        <v>230</v>
      </c>
      <c r="I163" t="s">
        <v>231</v>
      </c>
      <c r="J163" t="s">
        <v>5</v>
      </c>
      <c r="K163" t="s">
        <v>331</v>
      </c>
      <c r="L163" t="s">
        <v>709</v>
      </c>
      <c r="M163">
        <v>14</v>
      </c>
      <c r="N163">
        <v>6</v>
      </c>
      <c r="O163">
        <v>34.1676</v>
      </c>
      <c r="P163">
        <v>32.819800000000001</v>
      </c>
      <c r="Q163">
        <v>18.202200000000001</v>
      </c>
      <c r="R163">
        <v>7.8193000000000001</v>
      </c>
      <c r="S163">
        <v>4.1943999999999999</v>
      </c>
      <c r="T163">
        <v>1.9878</v>
      </c>
      <c r="U163">
        <v>1.387</v>
      </c>
      <c r="V163">
        <v>1.141</v>
      </c>
      <c r="W163">
        <v>0.68899999999999995</v>
      </c>
      <c r="X163">
        <v>0</v>
      </c>
      <c r="Y163">
        <v>0.94269999999999998</v>
      </c>
      <c r="Z163">
        <v>5.7142999999999997</v>
      </c>
      <c r="AA163" t="s">
        <v>261</v>
      </c>
      <c r="AB163">
        <v>0.53710000000000002</v>
      </c>
      <c r="AC163" t="s">
        <v>270</v>
      </c>
      <c r="AD163">
        <v>0.1249</v>
      </c>
      <c r="AE163" t="s">
        <v>326</v>
      </c>
      <c r="AF163">
        <v>1.9452</v>
      </c>
      <c r="AG163">
        <v>4.5</v>
      </c>
      <c r="AH163">
        <v>116.1722</v>
      </c>
      <c r="AI163">
        <v>50</v>
      </c>
      <c r="AK163">
        <v>80</v>
      </c>
      <c r="AL163">
        <v>14</v>
      </c>
      <c r="AM163">
        <v>16</v>
      </c>
      <c r="AN163" t="s">
        <v>381</v>
      </c>
      <c r="AP163" t="str">
        <f t="shared" si="2"/>
        <v/>
      </c>
    </row>
    <row r="164" spans="1:42">
      <c r="A164" t="s">
        <v>749</v>
      </c>
      <c r="B164" s="4">
        <v>43401</v>
      </c>
      <c r="C164" s="1">
        <v>0.61458333333333337</v>
      </c>
      <c r="D164" t="s">
        <v>213</v>
      </c>
      <c r="E164" t="s">
        <v>747</v>
      </c>
      <c r="F164" t="s">
        <v>428</v>
      </c>
      <c r="G164">
        <v>16245</v>
      </c>
      <c r="H164" t="s">
        <v>375</v>
      </c>
      <c r="I164" t="s">
        <v>231</v>
      </c>
      <c r="J164" t="s">
        <v>5</v>
      </c>
      <c r="K164" t="s">
        <v>331</v>
      </c>
      <c r="L164" t="s">
        <v>748</v>
      </c>
      <c r="M164">
        <v>4</v>
      </c>
      <c r="N164">
        <v>7</v>
      </c>
      <c r="O164">
        <v>123.3</v>
      </c>
      <c r="P164">
        <v>79.726699999999994</v>
      </c>
      <c r="Q164">
        <v>41.707999999999998</v>
      </c>
      <c r="R164">
        <v>10.9566</v>
      </c>
      <c r="S164">
        <v>7.2363999999999997</v>
      </c>
      <c r="T164">
        <v>4.8453999999999997</v>
      </c>
      <c r="U164">
        <v>3.6715</v>
      </c>
      <c r="V164">
        <v>1.5343</v>
      </c>
      <c r="W164">
        <v>1.9296</v>
      </c>
      <c r="X164">
        <v>1.7682</v>
      </c>
      <c r="Y164">
        <v>0</v>
      </c>
      <c r="Z164">
        <v>0</v>
      </c>
      <c r="AA164" t="s">
        <v>750</v>
      </c>
      <c r="AB164">
        <v>0.75439999999999996</v>
      </c>
      <c r="AC164" t="s">
        <v>581</v>
      </c>
      <c r="AD164">
        <v>2.4735</v>
      </c>
      <c r="AE164" t="s">
        <v>475</v>
      </c>
      <c r="AF164">
        <v>3.2627999999999999</v>
      </c>
      <c r="AG164">
        <v>43.577100000000002</v>
      </c>
      <c r="AH164" s="23">
        <v>326.74459999999999</v>
      </c>
      <c r="AI164">
        <v>2.25</v>
      </c>
      <c r="AK164">
        <v>131</v>
      </c>
      <c r="AL164">
        <v>5</v>
      </c>
      <c r="AM164">
        <v>18</v>
      </c>
      <c r="AN164" t="s">
        <v>533</v>
      </c>
      <c r="AP164" t="str">
        <f t="shared" si="2"/>
        <v>Bold</v>
      </c>
    </row>
    <row r="165" spans="1:42">
      <c r="A165" t="s">
        <v>751</v>
      </c>
      <c r="B165" s="4">
        <v>43401</v>
      </c>
      <c r="C165" s="1">
        <v>0.61458333333333337</v>
      </c>
      <c r="D165" t="s">
        <v>213</v>
      </c>
      <c r="E165" t="s">
        <v>747</v>
      </c>
      <c r="F165" t="s">
        <v>428</v>
      </c>
      <c r="G165">
        <v>16245</v>
      </c>
      <c r="H165" t="s">
        <v>375</v>
      </c>
      <c r="I165" t="s">
        <v>231</v>
      </c>
      <c r="J165" t="s">
        <v>5</v>
      </c>
      <c r="K165" t="s">
        <v>331</v>
      </c>
      <c r="L165" t="s">
        <v>748</v>
      </c>
      <c r="M165">
        <v>3</v>
      </c>
      <c r="N165">
        <v>10</v>
      </c>
      <c r="O165">
        <v>120.19</v>
      </c>
      <c r="P165">
        <v>63.950699999999998</v>
      </c>
      <c r="Q165">
        <v>28.784800000000001</v>
      </c>
      <c r="R165">
        <v>13.8325</v>
      </c>
      <c r="S165">
        <v>6.2609000000000004</v>
      </c>
      <c r="T165">
        <v>8.0620999999999992</v>
      </c>
      <c r="U165">
        <v>1.994</v>
      </c>
      <c r="V165">
        <v>3.2521</v>
      </c>
      <c r="W165">
        <v>0.67020000000000002</v>
      </c>
      <c r="X165">
        <v>2.1757</v>
      </c>
      <c r="Y165">
        <v>0</v>
      </c>
      <c r="Z165">
        <v>21.993600000000001</v>
      </c>
      <c r="AA165" t="s">
        <v>752</v>
      </c>
      <c r="AB165">
        <v>0.4284</v>
      </c>
      <c r="AC165" t="s">
        <v>335</v>
      </c>
      <c r="AD165">
        <v>3.1472000000000002</v>
      </c>
      <c r="AE165" t="s">
        <v>259</v>
      </c>
      <c r="AF165">
        <v>2.0716000000000001</v>
      </c>
      <c r="AG165">
        <v>30.465</v>
      </c>
      <c r="AH165">
        <v>307.27870000000001</v>
      </c>
      <c r="AI165">
        <v>2.75</v>
      </c>
      <c r="AK165">
        <v>134</v>
      </c>
      <c r="AL165">
        <v>5</v>
      </c>
      <c r="AM165">
        <v>48</v>
      </c>
      <c r="AN165" t="s">
        <v>533</v>
      </c>
      <c r="AP165" t="str">
        <f t="shared" si="2"/>
        <v/>
      </c>
    </row>
    <row r="166" spans="1:42">
      <c r="A166" t="s">
        <v>753</v>
      </c>
      <c r="B166" s="4">
        <v>43401</v>
      </c>
      <c r="C166" s="1">
        <v>0.61458333333333337</v>
      </c>
      <c r="D166" t="s">
        <v>213</v>
      </c>
      <c r="E166" t="s">
        <v>747</v>
      </c>
      <c r="F166" t="s">
        <v>428</v>
      </c>
      <c r="G166">
        <v>16245</v>
      </c>
      <c r="H166" t="s">
        <v>375</v>
      </c>
      <c r="I166" t="s">
        <v>231</v>
      </c>
      <c r="J166" t="s">
        <v>5</v>
      </c>
      <c r="K166" t="s">
        <v>331</v>
      </c>
      <c r="L166" t="s">
        <v>748</v>
      </c>
      <c r="M166">
        <v>2</v>
      </c>
      <c r="N166">
        <v>9</v>
      </c>
      <c r="O166">
        <v>64.616299999999995</v>
      </c>
      <c r="P166">
        <v>61.663200000000003</v>
      </c>
      <c r="Q166">
        <v>28.194800000000001</v>
      </c>
      <c r="R166">
        <v>13.096500000000001</v>
      </c>
      <c r="S166">
        <v>5.6516000000000002</v>
      </c>
      <c r="T166">
        <v>4.9718</v>
      </c>
      <c r="U166">
        <v>2.8856999999999999</v>
      </c>
      <c r="V166">
        <v>1.8396999999999999</v>
      </c>
      <c r="W166">
        <v>2.2507999999999999</v>
      </c>
      <c r="X166">
        <v>3.6354000000000002</v>
      </c>
      <c r="Y166">
        <v>0</v>
      </c>
      <c r="Z166">
        <v>22.281400000000001</v>
      </c>
      <c r="AA166" t="s">
        <v>754</v>
      </c>
      <c r="AB166">
        <v>0.92920000000000003</v>
      </c>
      <c r="AC166" t="s">
        <v>458</v>
      </c>
      <c r="AD166">
        <v>2.7223999999999999</v>
      </c>
      <c r="AE166" t="s">
        <v>755</v>
      </c>
      <c r="AF166">
        <v>2.7542</v>
      </c>
      <c r="AG166">
        <v>14.731299999999999</v>
      </c>
      <c r="AH166">
        <v>232.2243</v>
      </c>
      <c r="AI166">
        <v>4</v>
      </c>
      <c r="AK166">
        <v>135</v>
      </c>
      <c r="AL166">
        <v>5</v>
      </c>
      <c r="AM166">
        <v>15</v>
      </c>
      <c r="AN166" t="s">
        <v>533</v>
      </c>
      <c r="AP166" t="str">
        <f t="shared" si="2"/>
        <v/>
      </c>
    </row>
    <row r="167" spans="1:42">
      <c r="A167" t="s">
        <v>756</v>
      </c>
      <c r="B167" s="4">
        <v>43401</v>
      </c>
      <c r="C167" s="1">
        <v>0.61458333333333337</v>
      </c>
      <c r="D167" t="s">
        <v>213</v>
      </c>
      <c r="E167" t="s">
        <v>747</v>
      </c>
      <c r="F167" t="s">
        <v>428</v>
      </c>
      <c r="G167">
        <v>16245</v>
      </c>
      <c r="H167" t="s">
        <v>375</v>
      </c>
      <c r="I167" t="s">
        <v>231</v>
      </c>
      <c r="J167" t="s">
        <v>5</v>
      </c>
      <c r="K167" t="s">
        <v>331</v>
      </c>
      <c r="L167" t="s">
        <v>748</v>
      </c>
      <c r="M167">
        <v>1</v>
      </c>
      <c r="N167">
        <v>7</v>
      </c>
      <c r="O167">
        <v>38.980400000000003</v>
      </c>
      <c r="P167">
        <v>66.553200000000004</v>
      </c>
      <c r="Q167">
        <v>32.566000000000003</v>
      </c>
      <c r="R167">
        <v>10.6646</v>
      </c>
      <c r="S167">
        <v>7.1952999999999996</v>
      </c>
      <c r="T167">
        <v>4.5208000000000004</v>
      </c>
      <c r="U167">
        <v>2.5272999999999999</v>
      </c>
      <c r="V167">
        <v>1.9127000000000001</v>
      </c>
      <c r="W167">
        <v>1.8148</v>
      </c>
      <c r="X167">
        <v>1.573</v>
      </c>
      <c r="Y167">
        <v>0</v>
      </c>
      <c r="Z167">
        <v>0</v>
      </c>
      <c r="AA167" t="s">
        <v>398</v>
      </c>
      <c r="AB167">
        <v>4.9847999999999999</v>
      </c>
      <c r="AC167" t="s">
        <v>399</v>
      </c>
      <c r="AD167">
        <v>4.0312000000000001</v>
      </c>
      <c r="AE167" t="s">
        <v>757</v>
      </c>
      <c r="AF167">
        <v>1.2189000000000001</v>
      </c>
      <c r="AG167">
        <v>44.9011</v>
      </c>
      <c r="AH167">
        <v>223.44409999999999</v>
      </c>
      <c r="AI167">
        <v>2.5</v>
      </c>
      <c r="AK167">
        <v>137</v>
      </c>
      <c r="AL167">
        <v>5</v>
      </c>
      <c r="AM167">
        <v>331</v>
      </c>
      <c r="AN167" t="s">
        <v>533</v>
      </c>
      <c r="AP167" t="str">
        <f t="shared" si="2"/>
        <v/>
      </c>
    </row>
    <row r="168" spans="1:42">
      <c r="A168" t="s">
        <v>758</v>
      </c>
      <c r="B168" s="4">
        <v>43401</v>
      </c>
      <c r="C168" s="1">
        <v>0.61458333333333337</v>
      </c>
      <c r="D168" t="s">
        <v>213</v>
      </c>
      <c r="E168" t="s">
        <v>747</v>
      </c>
      <c r="F168" t="s">
        <v>428</v>
      </c>
      <c r="G168">
        <v>16245</v>
      </c>
      <c r="H168" t="s">
        <v>375</v>
      </c>
      <c r="I168" t="s">
        <v>231</v>
      </c>
      <c r="J168" t="s">
        <v>5</v>
      </c>
      <c r="K168" t="s">
        <v>331</v>
      </c>
      <c r="L168" t="s">
        <v>748</v>
      </c>
      <c r="M168">
        <v>5</v>
      </c>
      <c r="N168">
        <v>10</v>
      </c>
      <c r="O168">
        <v>56.208500000000001</v>
      </c>
      <c r="P168">
        <v>43.690300000000001</v>
      </c>
      <c r="Q168">
        <v>27.4786</v>
      </c>
      <c r="R168">
        <v>5.5716000000000001</v>
      </c>
      <c r="S168">
        <v>5.0701999999999998</v>
      </c>
      <c r="T168">
        <v>3.9178000000000002</v>
      </c>
      <c r="U168">
        <v>3.3408000000000002</v>
      </c>
      <c r="V168">
        <v>3.2368000000000001</v>
      </c>
      <c r="W168">
        <v>2.2755999999999998</v>
      </c>
      <c r="X168">
        <v>2.1888000000000001</v>
      </c>
      <c r="Y168">
        <v>0</v>
      </c>
      <c r="Z168">
        <v>13.960699999999999</v>
      </c>
      <c r="AA168" t="s">
        <v>759</v>
      </c>
      <c r="AB168">
        <v>2.1907999999999999</v>
      </c>
      <c r="AC168" t="s">
        <v>760</v>
      </c>
      <c r="AD168">
        <v>0.23849999999999999</v>
      </c>
      <c r="AE168" t="s">
        <v>674</v>
      </c>
      <c r="AF168">
        <v>1.1937</v>
      </c>
      <c r="AG168">
        <v>19.528400000000001</v>
      </c>
      <c r="AH168">
        <v>190.09110000000001</v>
      </c>
      <c r="AI168">
        <v>20</v>
      </c>
      <c r="AK168">
        <v>121</v>
      </c>
      <c r="AL168">
        <v>5</v>
      </c>
      <c r="AM168">
        <v>14</v>
      </c>
      <c r="AN168" t="s">
        <v>533</v>
      </c>
      <c r="AP168" t="str">
        <f t="shared" si="2"/>
        <v/>
      </c>
    </row>
    <row r="169" spans="1:42">
      <c r="A169" t="s">
        <v>763</v>
      </c>
      <c r="B169" s="4">
        <v>43401</v>
      </c>
      <c r="C169" s="1">
        <v>0.61805555555555558</v>
      </c>
      <c r="D169" t="s">
        <v>224</v>
      </c>
      <c r="E169" t="s">
        <v>761</v>
      </c>
      <c r="G169">
        <v>9267</v>
      </c>
      <c r="H169" t="s">
        <v>284</v>
      </c>
      <c r="I169" t="s">
        <v>231</v>
      </c>
      <c r="J169" t="s">
        <v>232</v>
      </c>
      <c r="K169" t="s">
        <v>331</v>
      </c>
      <c r="L169" t="s">
        <v>762</v>
      </c>
      <c r="M169">
        <v>7</v>
      </c>
      <c r="N169">
        <v>4</v>
      </c>
      <c r="O169">
        <v>155.96340000000001</v>
      </c>
      <c r="P169">
        <v>67.4054</v>
      </c>
      <c r="Q169">
        <v>64.2316</v>
      </c>
      <c r="R169">
        <v>7.1449999999999996</v>
      </c>
      <c r="S169">
        <v>6.9932999999999996</v>
      </c>
      <c r="T169">
        <v>5.8662000000000001</v>
      </c>
      <c r="U169">
        <v>3.4207999999999998</v>
      </c>
      <c r="V169">
        <v>2.5019</v>
      </c>
      <c r="W169">
        <v>2.0181</v>
      </c>
      <c r="X169">
        <v>1.5114000000000001</v>
      </c>
      <c r="Y169">
        <v>0</v>
      </c>
      <c r="Z169">
        <v>0</v>
      </c>
      <c r="AA169" t="s">
        <v>320</v>
      </c>
      <c r="AB169">
        <v>8.5999999999999993E-2</v>
      </c>
      <c r="AC169" t="s">
        <v>614</v>
      </c>
      <c r="AD169">
        <v>0.39850000000000002</v>
      </c>
      <c r="AE169" t="s">
        <v>329</v>
      </c>
      <c r="AF169">
        <v>0.04</v>
      </c>
      <c r="AG169">
        <v>16.9254</v>
      </c>
      <c r="AH169" s="23">
        <v>334.5068</v>
      </c>
      <c r="AI169">
        <v>14</v>
      </c>
      <c r="AK169">
        <v>120</v>
      </c>
      <c r="AL169">
        <v>7</v>
      </c>
      <c r="AM169">
        <v>22</v>
      </c>
      <c r="AN169" t="s">
        <v>521</v>
      </c>
      <c r="AP169" t="str">
        <f t="shared" si="2"/>
        <v>Bold</v>
      </c>
    </row>
    <row r="170" spans="1:42">
      <c r="A170" t="s">
        <v>764</v>
      </c>
      <c r="B170" s="4">
        <v>43401</v>
      </c>
      <c r="C170" s="1">
        <v>0.61805555555555558</v>
      </c>
      <c r="D170" t="s">
        <v>224</v>
      </c>
      <c r="E170" t="s">
        <v>761</v>
      </c>
      <c r="G170">
        <v>9267</v>
      </c>
      <c r="H170" t="s">
        <v>284</v>
      </c>
      <c r="I170" t="s">
        <v>231</v>
      </c>
      <c r="J170" t="s">
        <v>232</v>
      </c>
      <c r="K170" t="s">
        <v>331</v>
      </c>
      <c r="L170" t="s">
        <v>762</v>
      </c>
      <c r="M170">
        <v>3</v>
      </c>
      <c r="N170">
        <v>4</v>
      </c>
      <c r="O170">
        <v>115.06359999999999</v>
      </c>
      <c r="P170">
        <v>78.401600000000002</v>
      </c>
      <c r="Q170">
        <v>17.708500000000001</v>
      </c>
      <c r="R170">
        <v>7.7927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23.660499999999999</v>
      </c>
      <c r="Z170">
        <v>24.64</v>
      </c>
      <c r="AA170" t="s">
        <v>288</v>
      </c>
      <c r="AB170">
        <v>3.5045000000000002</v>
      </c>
      <c r="AC170" t="s">
        <v>296</v>
      </c>
      <c r="AD170">
        <v>1.9804999999999999</v>
      </c>
      <c r="AE170" t="s">
        <v>755</v>
      </c>
      <c r="AF170">
        <v>1.6747000000000001</v>
      </c>
      <c r="AG170">
        <v>32.066600000000001</v>
      </c>
      <c r="AH170">
        <v>306.4932</v>
      </c>
      <c r="AI170">
        <v>5</v>
      </c>
      <c r="AK170">
        <v>0</v>
      </c>
      <c r="AL170">
        <v>7</v>
      </c>
      <c r="AM170">
        <v>22</v>
      </c>
      <c r="AN170" t="s">
        <v>521</v>
      </c>
      <c r="AP170" t="str">
        <f t="shared" si="2"/>
        <v/>
      </c>
    </row>
    <row r="171" spans="1:42">
      <c r="A171" t="s">
        <v>765</v>
      </c>
      <c r="B171" s="4">
        <v>43401</v>
      </c>
      <c r="C171" s="1">
        <v>0.61805555555555558</v>
      </c>
      <c r="D171" t="s">
        <v>224</v>
      </c>
      <c r="E171" t="s">
        <v>761</v>
      </c>
      <c r="G171">
        <v>9267</v>
      </c>
      <c r="H171" t="s">
        <v>284</v>
      </c>
      <c r="I171" t="s">
        <v>231</v>
      </c>
      <c r="J171" t="s">
        <v>232</v>
      </c>
      <c r="K171" t="s">
        <v>331</v>
      </c>
      <c r="L171" t="s">
        <v>762</v>
      </c>
      <c r="M171">
        <v>2</v>
      </c>
      <c r="N171">
        <v>7</v>
      </c>
      <c r="O171">
        <v>91.534199999999998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139.2235</v>
      </c>
      <c r="Z171">
        <v>0</v>
      </c>
      <c r="AA171" t="s">
        <v>317</v>
      </c>
      <c r="AB171">
        <v>2.1997</v>
      </c>
      <c r="AC171" t="s">
        <v>237</v>
      </c>
      <c r="AD171">
        <v>3.3140999999999998</v>
      </c>
      <c r="AE171" t="s">
        <v>766</v>
      </c>
      <c r="AF171">
        <v>0.73799999999999999</v>
      </c>
      <c r="AG171">
        <v>51.5</v>
      </c>
      <c r="AH171">
        <v>288.50940000000003</v>
      </c>
      <c r="AI171">
        <v>3</v>
      </c>
      <c r="AK171">
        <v>0</v>
      </c>
      <c r="AL171">
        <v>7</v>
      </c>
      <c r="AM171">
        <v>222</v>
      </c>
      <c r="AN171" t="s">
        <v>521</v>
      </c>
      <c r="AP171" t="str">
        <f t="shared" si="2"/>
        <v/>
      </c>
    </row>
    <row r="172" spans="1:42">
      <c r="A172" t="s">
        <v>767</v>
      </c>
      <c r="B172" s="4">
        <v>43401</v>
      </c>
      <c r="C172" s="1">
        <v>0.61805555555555558</v>
      </c>
      <c r="D172" t="s">
        <v>224</v>
      </c>
      <c r="E172" t="s">
        <v>761</v>
      </c>
      <c r="G172">
        <v>9267</v>
      </c>
      <c r="H172" t="s">
        <v>284</v>
      </c>
      <c r="I172" t="s">
        <v>231</v>
      </c>
      <c r="J172" t="s">
        <v>232</v>
      </c>
      <c r="K172" t="s">
        <v>331</v>
      </c>
      <c r="L172" t="s">
        <v>762</v>
      </c>
      <c r="M172">
        <v>4</v>
      </c>
      <c r="N172">
        <v>4</v>
      </c>
      <c r="O172">
        <v>90.144300000000001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137.1095</v>
      </c>
      <c r="Z172">
        <v>0</v>
      </c>
      <c r="AA172" t="s">
        <v>302</v>
      </c>
      <c r="AB172">
        <v>3.7357999999999998</v>
      </c>
      <c r="AC172" t="s">
        <v>237</v>
      </c>
      <c r="AD172">
        <v>3.3140999999999998</v>
      </c>
      <c r="AE172" t="s">
        <v>768</v>
      </c>
      <c r="AF172">
        <v>0.60609999999999997</v>
      </c>
      <c r="AG172">
        <v>53</v>
      </c>
      <c r="AH172">
        <v>287.90980000000002</v>
      </c>
      <c r="AI172">
        <v>2</v>
      </c>
      <c r="AK172">
        <v>0</v>
      </c>
      <c r="AL172">
        <v>7</v>
      </c>
      <c r="AM172">
        <v>70</v>
      </c>
      <c r="AN172" t="s">
        <v>521</v>
      </c>
      <c r="AP172" t="str">
        <f t="shared" si="2"/>
        <v/>
      </c>
    </row>
    <row r="173" spans="1:42">
      <c r="A173" t="s">
        <v>769</v>
      </c>
      <c r="B173" s="4">
        <v>43401</v>
      </c>
      <c r="C173" s="1">
        <v>0.61805555555555558</v>
      </c>
      <c r="D173" t="s">
        <v>224</v>
      </c>
      <c r="E173" t="s">
        <v>761</v>
      </c>
      <c r="G173">
        <v>9267</v>
      </c>
      <c r="H173" t="s">
        <v>284</v>
      </c>
      <c r="I173" t="s">
        <v>231</v>
      </c>
      <c r="J173" t="s">
        <v>232</v>
      </c>
      <c r="K173" t="s">
        <v>331</v>
      </c>
      <c r="L173" t="s">
        <v>762</v>
      </c>
      <c r="M173">
        <v>1</v>
      </c>
      <c r="N173">
        <v>5</v>
      </c>
      <c r="O173">
        <v>68.27</v>
      </c>
      <c r="P173">
        <v>82.835499999999996</v>
      </c>
      <c r="Q173">
        <v>36.081499999999998</v>
      </c>
      <c r="R173">
        <v>10.950200000000001</v>
      </c>
      <c r="S173">
        <v>4.0704000000000002</v>
      </c>
      <c r="T173">
        <v>2.9662999999999999</v>
      </c>
      <c r="U173">
        <v>0</v>
      </c>
      <c r="V173">
        <v>0</v>
      </c>
      <c r="W173">
        <v>0</v>
      </c>
      <c r="X173">
        <v>0</v>
      </c>
      <c r="Y173">
        <v>9.9071999999999996</v>
      </c>
      <c r="Z173">
        <v>21.7014</v>
      </c>
      <c r="AA173" t="s">
        <v>309</v>
      </c>
      <c r="AB173">
        <v>1.5488</v>
      </c>
      <c r="AC173" t="s">
        <v>237</v>
      </c>
      <c r="AD173">
        <v>5.3140999999999998</v>
      </c>
      <c r="AE173" t="s">
        <v>770</v>
      </c>
      <c r="AF173">
        <v>0.49380000000000002</v>
      </c>
      <c r="AG173">
        <v>30</v>
      </c>
      <c r="AH173">
        <v>274.13929999999999</v>
      </c>
      <c r="AI173">
        <v>5</v>
      </c>
      <c r="AK173">
        <v>0</v>
      </c>
      <c r="AL173">
        <v>7</v>
      </c>
      <c r="AM173">
        <v>21</v>
      </c>
      <c r="AN173" t="s">
        <v>521</v>
      </c>
      <c r="AP173" t="str">
        <f t="shared" si="2"/>
        <v/>
      </c>
    </row>
    <row r="174" spans="1:42">
      <c r="A174" t="s">
        <v>771</v>
      </c>
      <c r="B174" s="4">
        <v>43401</v>
      </c>
      <c r="C174" s="1">
        <v>0.61805555555555558</v>
      </c>
      <c r="D174" t="s">
        <v>224</v>
      </c>
      <c r="E174" t="s">
        <v>761</v>
      </c>
      <c r="G174">
        <v>9267</v>
      </c>
      <c r="H174" t="s">
        <v>284</v>
      </c>
      <c r="I174" t="s">
        <v>231</v>
      </c>
      <c r="J174" t="s">
        <v>232</v>
      </c>
      <c r="K174" t="s">
        <v>331</v>
      </c>
      <c r="L174" t="s">
        <v>762</v>
      </c>
      <c r="M174">
        <v>5</v>
      </c>
      <c r="N174">
        <v>5</v>
      </c>
      <c r="O174">
        <v>106.08839999999999</v>
      </c>
      <c r="P174">
        <v>61.008699999999997</v>
      </c>
      <c r="Q174">
        <v>23.826000000000001</v>
      </c>
      <c r="R174">
        <v>6.8394000000000004</v>
      </c>
      <c r="S174">
        <v>4.2580999999999998</v>
      </c>
      <c r="T174">
        <v>3.6171000000000002</v>
      </c>
      <c r="U174">
        <v>3.5253000000000001</v>
      </c>
      <c r="V174">
        <v>0</v>
      </c>
      <c r="W174">
        <v>0</v>
      </c>
      <c r="X174">
        <v>0</v>
      </c>
      <c r="Y174">
        <v>5.5808</v>
      </c>
      <c r="Z174">
        <v>0</v>
      </c>
      <c r="AA174" t="s">
        <v>328</v>
      </c>
      <c r="AB174">
        <v>2.6890000000000001</v>
      </c>
      <c r="AC174" t="s">
        <v>772</v>
      </c>
      <c r="AD174">
        <v>2.1991999999999998</v>
      </c>
      <c r="AE174" t="s">
        <v>773</v>
      </c>
      <c r="AF174">
        <v>0.62460000000000004</v>
      </c>
      <c r="AG174">
        <v>27.8567</v>
      </c>
      <c r="AH174">
        <v>248.1131</v>
      </c>
      <c r="AI174">
        <v>8</v>
      </c>
      <c r="AK174">
        <v>0</v>
      </c>
      <c r="AL174">
        <v>7</v>
      </c>
      <c r="AM174">
        <v>23</v>
      </c>
      <c r="AN174" t="s">
        <v>521</v>
      </c>
      <c r="AP174" t="str">
        <f t="shared" si="2"/>
        <v/>
      </c>
    </row>
    <row r="175" spans="1:42">
      <c r="A175" t="s">
        <v>774</v>
      </c>
      <c r="B175" s="4">
        <v>43401</v>
      </c>
      <c r="C175" s="1">
        <v>0.61805555555555558</v>
      </c>
      <c r="D175" t="s">
        <v>224</v>
      </c>
      <c r="E175" t="s">
        <v>761</v>
      </c>
      <c r="G175">
        <v>9267</v>
      </c>
      <c r="H175" t="s">
        <v>284</v>
      </c>
      <c r="I175" t="s">
        <v>231</v>
      </c>
      <c r="J175" t="s">
        <v>232</v>
      </c>
      <c r="K175" t="s">
        <v>331</v>
      </c>
      <c r="L175" t="s">
        <v>762</v>
      </c>
      <c r="M175">
        <v>6</v>
      </c>
      <c r="N175">
        <v>4</v>
      </c>
      <c r="O175">
        <v>74.841899999999995</v>
      </c>
      <c r="P175">
        <v>82.115499999999997</v>
      </c>
      <c r="Q175">
        <v>15.5565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31.807500000000001</v>
      </c>
      <c r="Z175">
        <v>0</v>
      </c>
      <c r="AA175" t="s">
        <v>295</v>
      </c>
      <c r="AB175">
        <v>0.86280000000000001</v>
      </c>
      <c r="AC175" t="s">
        <v>296</v>
      </c>
      <c r="AD175">
        <v>1.9804999999999999</v>
      </c>
      <c r="AE175" t="s">
        <v>775</v>
      </c>
      <c r="AF175">
        <v>0.87119999999999997</v>
      </c>
      <c r="AG175">
        <v>37.3992</v>
      </c>
      <c r="AH175">
        <v>245.43510000000001</v>
      </c>
      <c r="AI175">
        <v>10</v>
      </c>
      <c r="AK175">
        <v>125</v>
      </c>
      <c r="AL175">
        <v>7</v>
      </c>
      <c r="AM175">
        <v>19</v>
      </c>
      <c r="AN175" t="s">
        <v>521</v>
      </c>
      <c r="AP175" t="str">
        <f t="shared" si="2"/>
        <v/>
      </c>
    </row>
    <row r="176" spans="1:42">
      <c r="A176" t="s">
        <v>778</v>
      </c>
      <c r="B176" s="4">
        <v>43401</v>
      </c>
      <c r="C176" s="1">
        <v>0.625</v>
      </c>
      <c r="D176" t="s">
        <v>146</v>
      </c>
      <c r="E176" t="s">
        <v>229</v>
      </c>
      <c r="F176" t="s">
        <v>776</v>
      </c>
      <c r="G176">
        <v>45016</v>
      </c>
      <c r="H176" t="s">
        <v>230</v>
      </c>
      <c r="I176" t="s">
        <v>231</v>
      </c>
      <c r="J176" t="s">
        <v>5</v>
      </c>
      <c r="K176" t="s">
        <v>331</v>
      </c>
      <c r="L176" t="s">
        <v>777</v>
      </c>
      <c r="M176">
        <v>8</v>
      </c>
      <c r="N176">
        <v>8</v>
      </c>
      <c r="O176">
        <v>130.21700000000001</v>
      </c>
      <c r="P176">
        <v>97.570400000000006</v>
      </c>
      <c r="Q176">
        <v>26.076799999999999</v>
      </c>
      <c r="R176">
        <v>8.2027999999999999</v>
      </c>
      <c r="S176">
        <v>3.6349999999999998</v>
      </c>
      <c r="T176">
        <v>6.2911999999999999</v>
      </c>
      <c r="U176">
        <v>4.4295</v>
      </c>
      <c r="V176">
        <v>3.0125000000000002</v>
      </c>
      <c r="W176">
        <v>2.1486999999999998</v>
      </c>
      <c r="X176">
        <v>2.1307</v>
      </c>
      <c r="Y176">
        <v>0</v>
      </c>
      <c r="Z176">
        <v>10.24</v>
      </c>
      <c r="AA176" t="s">
        <v>338</v>
      </c>
      <c r="AB176">
        <v>2.2307999999999999</v>
      </c>
      <c r="AC176" t="s">
        <v>432</v>
      </c>
      <c r="AD176">
        <v>6.2765000000000004</v>
      </c>
      <c r="AE176" t="s">
        <v>315</v>
      </c>
      <c r="AF176">
        <v>1.9064000000000001</v>
      </c>
      <c r="AG176">
        <v>38.271299999999997</v>
      </c>
      <c r="AH176" s="23">
        <v>342.6395</v>
      </c>
      <c r="AI176">
        <v>12</v>
      </c>
      <c r="AK176">
        <v>141</v>
      </c>
      <c r="AL176">
        <v>9</v>
      </c>
      <c r="AM176">
        <v>41</v>
      </c>
      <c r="AN176" t="s">
        <v>533</v>
      </c>
      <c r="AP176" t="str">
        <f t="shared" si="2"/>
        <v>Bold</v>
      </c>
    </row>
    <row r="177" spans="1:42">
      <c r="A177" t="s">
        <v>779</v>
      </c>
      <c r="B177" s="4">
        <v>43401</v>
      </c>
      <c r="C177" s="1">
        <v>0.625</v>
      </c>
      <c r="D177" t="s">
        <v>146</v>
      </c>
      <c r="E177" t="s">
        <v>229</v>
      </c>
      <c r="F177" t="s">
        <v>776</v>
      </c>
      <c r="G177">
        <v>45016</v>
      </c>
      <c r="H177" t="s">
        <v>230</v>
      </c>
      <c r="I177" t="s">
        <v>231</v>
      </c>
      <c r="J177" t="s">
        <v>5</v>
      </c>
      <c r="K177" t="s">
        <v>331</v>
      </c>
      <c r="L177" t="s">
        <v>777</v>
      </c>
      <c r="M177">
        <v>6</v>
      </c>
      <c r="N177">
        <v>7</v>
      </c>
      <c r="O177">
        <v>124.8</v>
      </c>
      <c r="P177">
        <v>73.649199999999993</v>
      </c>
      <c r="Q177">
        <v>43.078000000000003</v>
      </c>
      <c r="R177">
        <v>8.1378000000000004</v>
      </c>
      <c r="S177">
        <v>7.0064000000000002</v>
      </c>
      <c r="T177">
        <v>4.8535000000000004</v>
      </c>
      <c r="U177">
        <v>3.5626000000000002</v>
      </c>
      <c r="V177">
        <v>3.3698000000000001</v>
      </c>
      <c r="W177">
        <v>1.274</v>
      </c>
      <c r="X177">
        <v>2.4089999999999998</v>
      </c>
      <c r="Y177">
        <v>0</v>
      </c>
      <c r="Z177">
        <v>20.982099999999999</v>
      </c>
      <c r="AA177" t="s">
        <v>780</v>
      </c>
      <c r="AB177">
        <v>3.4220000000000002</v>
      </c>
      <c r="AC177" t="s">
        <v>458</v>
      </c>
      <c r="AD177">
        <v>4.2205000000000004</v>
      </c>
      <c r="AE177" t="s">
        <v>714</v>
      </c>
      <c r="AF177">
        <v>1.3127</v>
      </c>
      <c r="AG177">
        <v>32.31</v>
      </c>
      <c r="AH177">
        <v>334.38760000000002</v>
      </c>
      <c r="AI177">
        <v>16</v>
      </c>
      <c r="AK177">
        <v>144</v>
      </c>
      <c r="AL177">
        <v>9</v>
      </c>
      <c r="AM177">
        <v>24</v>
      </c>
      <c r="AN177" t="s">
        <v>533</v>
      </c>
      <c r="AP177" t="str">
        <f t="shared" si="2"/>
        <v/>
      </c>
    </row>
    <row r="178" spans="1:42">
      <c r="A178" t="s">
        <v>781</v>
      </c>
      <c r="B178" s="4">
        <v>43401</v>
      </c>
      <c r="C178" s="1">
        <v>0.625</v>
      </c>
      <c r="D178" t="s">
        <v>146</v>
      </c>
      <c r="E178" t="s">
        <v>229</v>
      </c>
      <c r="F178" t="s">
        <v>776</v>
      </c>
      <c r="G178">
        <v>45016</v>
      </c>
      <c r="H178" t="s">
        <v>230</v>
      </c>
      <c r="I178" t="s">
        <v>231</v>
      </c>
      <c r="J178" t="s">
        <v>5</v>
      </c>
      <c r="K178" t="s">
        <v>331</v>
      </c>
      <c r="L178" t="s">
        <v>777</v>
      </c>
      <c r="M178">
        <v>3</v>
      </c>
      <c r="N178">
        <v>9</v>
      </c>
      <c r="O178">
        <v>126.488</v>
      </c>
      <c r="P178">
        <v>71.528000000000006</v>
      </c>
      <c r="Q178">
        <v>21.8964</v>
      </c>
      <c r="R178">
        <v>11.8688</v>
      </c>
      <c r="S178">
        <v>4.3040000000000003</v>
      </c>
      <c r="T178">
        <v>6.6463999999999999</v>
      </c>
      <c r="U178">
        <v>2.7105999999999999</v>
      </c>
      <c r="V178">
        <v>1.3221000000000001</v>
      </c>
      <c r="W178">
        <v>1.2211000000000001</v>
      </c>
      <c r="X178">
        <v>0</v>
      </c>
      <c r="Y178">
        <v>1.7844</v>
      </c>
      <c r="Z178">
        <v>21.454999999999998</v>
      </c>
      <c r="AA178" t="s">
        <v>576</v>
      </c>
      <c r="AB178">
        <v>2.1882999999999999</v>
      </c>
      <c r="AC178" t="s">
        <v>691</v>
      </c>
      <c r="AD178">
        <v>3.1539000000000001</v>
      </c>
      <c r="AE178" t="s">
        <v>626</v>
      </c>
      <c r="AF178">
        <v>1.5650999999999999</v>
      </c>
      <c r="AG178">
        <v>50.412300000000002</v>
      </c>
      <c r="AH178">
        <v>328.5444</v>
      </c>
      <c r="AI178">
        <v>5.5</v>
      </c>
      <c r="AK178">
        <v>149</v>
      </c>
      <c r="AL178">
        <v>9</v>
      </c>
      <c r="AM178">
        <v>35</v>
      </c>
      <c r="AN178" t="s">
        <v>533</v>
      </c>
      <c r="AP178" t="str">
        <f t="shared" si="2"/>
        <v/>
      </c>
    </row>
    <row r="179" spans="1:42">
      <c r="A179" t="s">
        <v>782</v>
      </c>
      <c r="B179" s="4">
        <v>43401</v>
      </c>
      <c r="C179" s="1">
        <v>0.625</v>
      </c>
      <c r="D179" t="s">
        <v>146</v>
      </c>
      <c r="E179" t="s">
        <v>229</v>
      </c>
      <c r="F179" t="s">
        <v>776</v>
      </c>
      <c r="G179">
        <v>45016</v>
      </c>
      <c r="H179" t="s">
        <v>230</v>
      </c>
      <c r="I179" t="s">
        <v>231</v>
      </c>
      <c r="J179" t="s">
        <v>5</v>
      </c>
      <c r="K179" t="s">
        <v>331</v>
      </c>
      <c r="L179" t="s">
        <v>777</v>
      </c>
      <c r="M179">
        <v>2</v>
      </c>
      <c r="N179">
        <v>8</v>
      </c>
      <c r="O179">
        <v>87.279399999999995</v>
      </c>
      <c r="P179">
        <v>97.522499999999994</v>
      </c>
      <c r="Q179">
        <v>31.1374</v>
      </c>
      <c r="R179">
        <v>13.183</v>
      </c>
      <c r="S179">
        <v>9.4068000000000005</v>
      </c>
      <c r="T179">
        <v>9.8173999999999992</v>
      </c>
      <c r="U179">
        <v>7.4062999999999999</v>
      </c>
      <c r="V179">
        <v>4.5298999999999996</v>
      </c>
      <c r="W179">
        <v>3.5783999999999998</v>
      </c>
      <c r="X179">
        <v>2.5712000000000002</v>
      </c>
      <c r="Y179">
        <v>0</v>
      </c>
      <c r="Z179">
        <v>19.8429</v>
      </c>
      <c r="AA179" t="s">
        <v>562</v>
      </c>
      <c r="AB179">
        <v>2.9988000000000001</v>
      </c>
      <c r="AC179" t="s">
        <v>783</v>
      </c>
      <c r="AD179">
        <v>1.3098000000000001</v>
      </c>
      <c r="AE179" t="s">
        <v>784</v>
      </c>
      <c r="AF179">
        <v>1.2677</v>
      </c>
      <c r="AG179">
        <v>35.746699999999997</v>
      </c>
      <c r="AH179">
        <v>327.59840000000003</v>
      </c>
      <c r="AI179">
        <v>2.5</v>
      </c>
      <c r="AK179">
        <v>157</v>
      </c>
      <c r="AL179">
        <v>9</v>
      </c>
      <c r="AM179">
        <v>198</v>
      </c>
      <c r="AN179" t="s">
        <v>533</v>
      </c>
      <c r="AP179" t="str">
        <f t="shared" si="2"/>
        <v/>
      </c>
    </row>
    <row r="180" spans="1:42">
      <c r="A180" t="s">
        <v>785</v>
      </c>
      <c r="B180" s="4">
        <v>43401</v>
      </c>
      <c r="C180" s="1">
        <v>0.625</v>
      </c>
      <c r="D180" t="s">
        <v>146</v>
      </c>
      <c r="E180" t="s">
        <v>229</v>
      </c>
      <c r="F180" t="s">
        <v>776</v>
      </c>
      <c r="G180">
        <v>45016</v>
      </c>
      <c r="H180" t="s">
        <v>230</v>
      </c>
      <c r="I180" t="s">
        <v>231</v>
      </c>
      <c r="J180" t="s">
        <v>5</v>
      </c>
      <c r="K180" t="s">
        <v>331</v>
      </c>
      <c r="L180" t="s">
        <v>777</v>
      </c>
      <c r="M180">
        <v>4</v>
      </c>
      <c r="N180">
        <v>8</v>
      </c>
      <c r="O180">
        <v>131.381</v>
      </c>
      <c r="P180">
        <v>50.343499999999999</v>
      </c>
      <c r="Q180">
        <v>46.035200000000003</v>
      </c>
      <c r="R180">
        <v>10.246600000000001</v>
      </c>
      <c r="S180">
        <v>7.6448</v>
      </c>
      <c r="T180">
        <v>6.5381</v>
      </c>
      <c r="U180">
        <v>5.5974000000000004</v>
      </c>
      <c r="V180">
        <v>2.3129</v>
      </c>
      <c r="W180">
        <v>1.8897999999999999</v>
      </c>
      <c r="X180">
        <v>1.8476999999999999</v>
      </c>
      <c r="Y180">
        <v>0</v>
      </c>
      <c r="Z180">
        <v>22.526399999999999</v>
      </c>
      <c r="AA180" t="s">
        <v>786</v>
      </c>
      <c r="AB180">
        <v>0.61360000000000003</v>
      </c>
      <c r="AC180" t="s">
        <v>469</v>
      </c>
      <c r="AD180">
        <v>1.5161</v>
      </c>
      <c r="AE180" t="s">
        <v>628</v>
      </c>
      <c r="AF180">
        <v>1.9950000000000001</v>
      </c>
      <c r="AG180">
        <v>25.557700000000001</v>
      </c>
      <c r="AH180">
        <v>316.04579999999999</v>
      </c>
      <c r="AI180">
        <v>10</v>
      </c>
      <c r="AK180">
        <v>147</v>
      </c>
      <c r="AL180">
        <v>9</v>
      </c>
      <c r="AM180">
        <v>70</v>
      </c>
      <c r="AN180" t="s">
        <v>533</v>
      </c>
      <c r="AP180" t="str">
        <f t="shared" si="2"/>
        <v/>
      </c>
    </row>
    <row r="181" spans="1:42">
      <c r="A181" t="s">
        <v>787</v>
      </c>
      <c r="B181" s="4">
        <v>43401</v>
      </c>
      <c r="C181" s="1">
        <v>0.625</v>
      </c>
      <c r="D181" t="s">
        <v>146</v>
      </c>
      <c r="E181" t="s">
        <v>229</v>
      </c>
      <c r="F181" t="s">
        <v>776</v>
      </c>
      <c r="G181">
        <v>45016</v>
      </c>
      <c r="H181" t="s">
        <v>230</v>
      </c>
      <c r="I181" t="s">
        <v>231</v>
      </c>
      <c r="J181" t="s">
        <v>5</v>
      </c>
      <c r="K181" t="s">
        <v>331</v>
      </c>
      <c r="L181" t="s">
        <v>777</v>
      </c>
      <c r="M181">
        <v>1</v>
      </c>
      <c r="N181">
        <v>6</v>
      </c>
      <c r="O181">
        <v>85.210800000000006</v>
      </c>
      <c r="P181">
        <v>69.672600000000003</v>
      </c>
      <c r="Q181">
        <v>42.367899999999999</v>
      </c>
      <c r="R181">
        <v>16.917000000000002</v>
      </c>
      <c r="S181">
        <v>9.1851000000000003</v>
      </c>
      <c r="T181">
        <v>8.1351999999999993</v>
      </c>
      <c r="U181">
        <v>3.9375</v>
      </c>
      <c r="V181">
        <v>2.093</v>
      </c>
      <c r="W181">
        <v>1.9944999999999999</v>
      </c>
      <c r="X181">
        <v>3.6717</v>
      </c>
      <c r="Y181">
        <v>0</v>
      </c>
      <c r="Z181">
        <v>21.4636</v>
      </c>
      <c r="AA181" t="s">
        <v>788</v>
      </c>
      <c r="AB181">
        <v>3.3580999999999999</v>
      </c>
      <c r="AC181" t="s">
        <v>399</v>
      </c>
      <c r="AD181">
        <v>5.3799000000000001</v>
      </c>
      <c r="AE181" t="s">
        <v>789</v>
      </c>
      <c r="AF181">
        <v>5.4999000000000002</v>
      </c>
      <c r="AG181">
        <v>34.719299999999997</v>
      </c>
      <c r="AH181">
        <v>313.60590000000002</v>
      </c>
      <c r="AI181">
        <v>4</v>
      </c>
      <c r="AK181">
        <v>158</v>
      </c>
      <c r="AL181">
        <v>9</v>
      </c>
      <c r="AM181">
        <v>193</v>
      </c>
      <c r="AN181" t="s">
        <v>533</v>
      </c>
      <c r="AP181" t="str">
        <f t="shared" si="2"/>
        <v/>
      </c>
    </row>
    <row r="182" spans="1:42">
      <c r="A182" t="s">
        <v>790</v>
      </c>
      <c r="B182" s="4">
        <v>43401</v>
      </c>
      <c r="C182" s="1">
        <v>0.625</v>
      </c>
      <c r="D182" t="s">
        <v>146</v>
      </c>
      <c r="E182" t="s">
        <v>229</v>
      </c>
      <c r="F182" t="s">
        <v>776</v>
      </c>
      <c r="G182">
        <v>45016</v>
      </c>
      <c r="H182" t="s">
        <v>230</v>
      </c>
      <c r="I182" t="s">
        <v>231</v>
      </c>
      <c r="J182" t="s">
        <v>5</v>
      </c>
      <c r="K182" t="s">
        <v>331</v>
      </c>
      <c r="L182" t="s">
        <v>777</v>
      </c>
      <c r="M182">
        <v>7</v>
      </c>
      <c r="N182">
        <v>6</v>
      </c>
      <c r="O182">
        <v>105.47799999999999</v>
      </c>
      <c r="P182">
        <v>77.539199999999994</v>
      </c>
      <c r="Q182">
        <v>22.303599999999999</v>
      </c>
      <c r="R182">
        <v>12.428800000000001</v>
      </c>
      <c r="S182">
        <v>7.0068000000000001</v>
      </c>
      <c r="T182">
        <v>6.5128000000000004</v>
      </c>
      <c r="U182">
        <v>4.0502000000000002</v>
      </c>
      <c r="V182">
        <v>2.4681999999999999</v>
      </c>
      <c r="W182">
        <v>1.7813000000000001</v>
      </c>
      <c r="X182">
        <v>2.1880000000000002</v>
      </c>
      <c r="Y182">
        <v>0</v>
      </c>
      <c r="Z182">
        <v>21.297899999999998</v>
      </c>
      <c r="AA182" t="s">
        <v>355</v>
      </c>
      <c r="AB182">
        <v>1.9436</v>
      </c>
      <c r="AC182" t="s">
        <v>356</v>
      </c>
      <c r="AD182">
        <v>1.3402000000000001</v>
      </c>
      <c r="AE182" t="s">
        <v>357</v>
      </c>
      <c r="AF182">
        <v>3.0522999999999998</v>
      </c>
      <c r="AG182">
        <v>22.584099999999999</v>
      </c>
      <c r="AH182">
        <v>291.97500000000002</v>
      </c>
      <c r="AI182">
        <v>20</v>
      </c>
      <c r="AK182">
        <v>141</v>
      </c>
      <c r="AL182">
        <v>9</v>
      </c>
      <c r="AM182">
        <v>193</v>
      </c>
      <c r="AN182" t="s">
        <v>533</v>
      </c>
      <c r="AP182" t="str">
        <f t="shared" si="2"/>
        <v/>
      </c>
    </row>
    <row r="183" spans="1:42">
      <c r="A183" t="s">
        <v>791</v>
      </c>
      <c r="B183" s="4">
        <v>43401</v>
      </c>
      <c r="C183" s="1">
        <v>0.625</v>
      </c>
      <c r="D183" t="s">
        <v>146</v>
      </c>
      <c r="E183" t="s">
        <v>229</v>
      </c>
      <c r="F183" t="s">
        <v>776</v>
      </c>
      <c r="G183">
        <v>45016</v>
      </c>
      <c r="H183" t="s">
        <v>230</v>
      </c>
      <c r="I183" t="s">
        <v>231</v>
      </c>
      <c r="J183" t="s">
        <v>5</v>
      </c>
      <c r="K183" t="s">
        <v>331</v>
      </c>
      <c r="L183" t="s">
        <v>777</v>
      </c>
      <c r="M183">
        <v>9</v>
      </c>
      <c r="N183">
        <v>9</v>
      </c>
      <c r="O183">
        <v>121.895</v>
      </c>
      <c r="P183">
        <v>58.067</v>
      </c>
      <c r="Q183">
        <v>15.782</v>
      </c>
      <c r="R183">
        <v>13.180899999999999</v>
      </c>
      <c r="S183">
        <v>5.7721999999999998</v>
      </c>
      <c r="T183">
        <v>4.3689999999999998</v>
      </c>
      <c r="U183">
        <v>2.7551000000000001</v>
      </c>
      <c r="V183">
        <v>2.3542000000000001</v>
      </c>
      <c r="W183">
        <v>2.1248</v>
      </c>
      <c r="X183">
        <v>1.3463000000000001</v>
      </c>
      <c r="Y183">
        <v>0</v>
      </c>
      <c r="Z183">
        <v>12.299200000000001</v>
      </c>
      <c r="AA183" t="s">
        <v>349</v>
      </c>
      <c r="AB183">
        <v>3.7728000000000002</v>
      </c>
      <c r="AC183" t="s">
        <v>350</v>
      </c>
      <c r="AD183">
        <v>3.3841999999999999</v>
      </c>
      <c r="AE183" t="s">
        <v>626</v>
      </c>
      <c r="AF183">
        <v>1.5650999999999999</v>
      </c>
      <c r="AG183">
        <v>29.456800000000001</v>
      </c>
      <c r="AH183">
        <v>278.12450000000001</v>
      </c>
      <c r="AI183">
        <v>5</v>
      </c>
      <c r="AK183">
        <v>138</v>
      </c>
      <c r="AL183">
        <v>9</v>
      </c>
      <c r="AM183">
        <v>191</v>
      </c>
      <c r="AN183" t="s">
        <v>533</v>
      </c>
      <c r="AP183" t="str">
        <f t="shared" si="2"/>
        <v/>
      </c>
    </row>
    <row r="184" spans="1:42">
      <c r="A184" t="s">
        <v>792</v>
      </c>
      <c r="B184" s="4">
        <v>43401</v>
      </c>
      <c r="C184" s="1">
        <v>0.625</v>
      </c>
      <c r="D184" t="s">
        <v>146</v>
      </c>
      <c r="E184" t="s">
        <v>229</v>
      </c>
      <c r="F184" t="s">
        <v>776</v>
      </c>
      <c r="G184">
        <v>45016</v>
      </c>
      <c r="H184" t="s">
        <v>230</v>
      </c>
      <c r="I184" t="s">
        <v>231</v>
      </c>
      <c r="J184" t="s">
        <v>5</v>
      </c>
      <c r="K184" t="s">
        <v>331</v>
      </c>
      <c r="L184" t="s">
        <v>777</v>
      </c>
      <c r="M184">
        <v>5</v>
      </c>
      <c r="N184">
        <v>7</v>
      </c>
      <c r="O184">
        <v>94.211200000000005</v>
      </c>
      <c r="P184">
        <v>46.982799999999997</v>
      </c>
      <c r="Q184">
        <v>28.048100000000002</v>
      </c>
      <c r="R184">
        <v>14.006500000000001</v>
      </c>
      <c r="S184">
        <v>4.5012999999999996</v>
      </c>
      <c r="T184">
        <v>5.9249999999999998</v>
      </c>
      <c r="U184">
        <v>8.5326000000000004</v>
      </c>
      <c r="V184">
        <v>2.9489999999999998</v>
      </c>
      <c r="W184">
        <v>3.7031000000000001</v>
      </c>
      <c r="X184">
        <v>1.5797000000000001</v>
      </c>
      <c r="Y184">
        <v>0</v>
      </c>
      <c r="Z184">
        <v>16.145</v>
      </c>
      <c r="AA184" t="s">
        <v>573</v>
      </c>
      <c r="AB184">
        <v>4.1239999999999997</v>
      </c>
      <c r="AC184" t="s">
        <v>458</v>
      </c>
      <c r="AD184">
        <v>3.7204999999999999</v>
      </c>
      <c r="AE184" t="s">
        <v>275</v>
      </c>
      <c r="AF184">
        <v>1.3664000000000001</v>
      </c>
      <c r="AG184">
        <v>27.9252</v>
      </c>
      <c r="AH184">
        <v>263.72050000000002</v>
      </c>
      <c r="AI184">
        <v>8</v>
      </c>
      <c r="AK184">
        <v>145</v>
      </c>
      <c r="AL184">
        <v>9</v>
      </c>
      <c r="AM184">
        <v>198</v>
      </c>
      <c r="AN184" t="s">
        <v>533</v>
      </c>
      <c r="AP184" t="str">
        <f t="shared" si="2"/>
        <v/>
      </c>
    </row>
    <row r="185" spans="1:42">
      <c r="A185" t="s">
        <v>794</v>
      </c>
      <c r="B185" s="4">
        <v>43401</v>
      </c>
      <c r="C185" s="1">
        <v>0.63194444444444442</v>
      </c>
      <c r="D185" t="s">
        <v>212</v>
      </c>
      <c r="E185" t="s">
        <v>229</v>
      </c>
      <c r="G185">
        <v>6542</v>
      </c>
      <c r="H185" t="s">
        <v>230</v>
      </c>
      <c r="I185" t="s">
        <v>231</v>
      </c>
      <c r="J185" t="s">
        <v>232</v>
      </c>
      <c r="K185" t="s">
        <v>331</v>
      </c>
      <c r="L185" t="s">
        <v>793</v>
      </c>
      <c r="M185">
        <v>7</v>
      </c>
      <c r="N185">
        <v>6</v>
      </c>
      <c r="O185">
        <v>64.064099999999996</v>
      </c>
      <c r="P185">
        <v>50.38</v>
      </c>
      <c r="Q185">
        <v>34.726399999999998</v>
      </c>
      <c r="R185">
        <v>11.7318</v>
      </c>
      <c r="S185">
        <v>5.7148000000000003</v>
      </c>
      <c r="T185">
        <v>6.9889999999999999</v>
      </c>
      <c r="U185">
        <v>3.5884</v>
      </c>
      <c r="V185">
        <v>2.0558000000000001</v>
      </c>
      <c r="W185">
        <v>1.3843000000000001</v>
      </c>
      <c r="X185">
        <v>1.0542</v>
      </c>
      <c r="Y185">
        <v>0</v>
      </c>
      <c r="Z185">
        <v>14.132899999999999</v>
      </c>
      <c r="AA185" t="s">
        <v>363</v>
      </c>
      <c r="AB185">
        <v>1.9322999999999999</v>
      </c>
      <c r="AC185" t="s">
        <v>254</v>
      </c>
      <c r="AD185">
        <v>0.25019999999999998</v>
      </c>
      <c r="AE185" t="s">
        <v>674</v>
      </c>
      <c r="AF185">
        <v>2.2925</v>
      </c>
      <c r="AG185">
        <v>12.9946</v>
      </c>
      <c r="AH185" s="23">
        <v>213.29130000000001</v>
      </c>
      <c r="AI185">
        <v>4.5</v>
      </c>
      <c r="AK185">
        <v>110</v>
      </c>
      <c r="AL185">
        <v>12</v>
      </c>
      <c r="AM185">
        <v>7</v>
      </c>
      <c r="AN185" t="s">
        <v>404</v>
      </c>
      <c r="AP185" t="str">
        <f t="shared" si="2"/>
        <v>Bold</v>
      </c>
    </row>
    <row r="186" spans="1:42">
      <c r="A186" t="s">
        <v>795</v>
      </c>
      <c r="B186" s="4">
        <v>43401</v>
      </c>
      <c r="C186" s="1">
        <v>0.63194444444444442</v>
      </c>
      <c r="D186" t="s">
        <v>212</v>
      </c>
      <c r="E186" t="s">
        <v>229</v>
      </c>
      <c r="G186">
        <v>6542</v>
      </c>
      <c r="H186" t="s">
        <v>230</v>
      </c>
      <c r="I186" t="s">
        <v>231</v>
      </c>
      <c r="J186" t="s">
        <v>232</v>
      </c>
      <c r="K186" t="s">
        <v>331</v>
      </c>
      <c r="L186" t="s">
        <v>793</v>
      </c>
      <c r="M186">
        <v>6</v>
      </c>
      <c r="N186">
        <v>6</v>
      </c>
      <c r="O186">
        <v>55.46</v>
      </c>
      <c r="P186">
        <v>58.996000000000002</v>
      </c>
      <c r="Q186">
        <v>25.592500000000001</v>
      </c>
      <c r="R186">
        <v>5.6905000000000001</v>
      </c>
      <c r="S186">
        <v>6.5533999999999999</v>
      </c>
      <c r="T186">
        <v>6.4231999999999996</v>
      </c>
      <c r="U186">
        <v>2.4418000000000002</v>
      </c>
      <c r="V186">
        <v>1.7346999999999999</v>
      </c>
      <c r="W186">
        <v>1.7484</v>
      </c>
      <c r="X186">
        <v>1.0505</v>
      </c>
      <c r="Y186">
        <v>0</v>
      </c>
      <c r="Z186">
        <v>5.7142999999999997</v>
      </c>
      <c r="AA186" t="s">
        <v>588</v>
      </c>
      <c r="AB186">
        <v>0.82640000000000002</v>
      </c>
      <c r="AC186" t="s">
        <v>589</v>
      </c>
      <c r="AD186">
        <v>1.3655999999999999</v>
      </c>
      <c r="AE186" t="s">
        <v>796</v>
      </c>
      <c r="AF186">
        <v>1.3273999999999999</v>
      </c>
      <c r="AG186">
        <v>2.3675999999999999</v>
      </c>
      <c r="AH186">
        <v>177.29239999999999</v>
      </c>
      <c r="AI186">
        <v>12</v>
      </c>
      <c r="AK186">
        <v>0</v>
      </c>
      <c r="AL186">
        <v>12</v>
      </c>
      <c r="AM186">
        <v>17</v>
      </c>
      <c r="AN186" t="s">
        <v>404</v>
      </c>
      <c r="AP186" t="str">
        <f t="shared" si="2"/>
        <v/>
      </c>
    </row>
    <row r="187" spans="1:42">
      <c r="A187" t="s">
        <v>797</v>
      </c>
      <c r="B187" s="4">
        <v>43401</v>
      </c>
      <c r="C187" s="1">
        <v>0.63194444444444442</v>
      </c>
      <c r="D187" t="s">
        <v>212</v>
      </c>
      <c r="E187" t="s">
        <v>229</v>
      </c>
      <c r="G187">
        <v>6542</v>
      </c>
      <c r="H187" t="s">
        <v>230</v>
      </c>
      <c r="I187" t="s">
        <v>231</v>
      </c>
      <c r="J187" t="s">
        <v>232</v>
      </c>
      <c r="K187" t="s">
        <v>331</v>
      </c>
      <c r="L187" t="s">
        <v>793</v>
      </c>
      <c r="M187">
        <v>2</v>
      </c>
      <c r="N187">
        <v>6</v>
      </c>
      <c r="O187">
        <v>58.713200000000001</v>
      </c>
      <c r="P187">
        <v>45.92</v>
      </c>
      <c r="Q187">
        <v>23.380700000000001</v>
      </c>
      <c r="R187">
        <v>11.398199999999999</v>
      </c>
      <c r="S187">
        <v>4.2961999999999998</v>
      </c>
      <c r="T187">
        <v>3.1718000000000002</v>
      </c>
      <c r="U187">
        <v>2.5705</v>
      </c>
      <c r="V187">
        <v>1.5989</v>
      </c>
      <c r="W187">
        <v>1.3865000000000001</v>
      </c>
      <c r="X187">
        <v>1.1658999999999999</v>
      </c>
      <c r="Y187">
        <v>0</v>
      </c>
      <c r="Z187">
        <v>9.92</v>
      </c>
      <c r="AA187" t="s">
        <v>245</v>
      </c>
      <c r="AB187">
        <v>1.1133999999999999</v>
      </c>
      <c r="AC187" t="s">
        <v>246</v>
      </c>
      <c r="AD187">
        <v>2.3435999999999999</v>
      </c>
      <c r="AE187" t="s">
        <v>311</v>
      </c>
      <c r="AF187">
        <v>1.4968999999999999</v>
      </c>
      <c r="AG187">
        <v>8.3948</v>
      </c>
      <c r="AH187">
        <v>176.8707</v>
      </c>
      <c r="AI187">
        <v>6</v>
      </c>
      <c r="AK187">
        <v>102</v>
      </c>
      <c r="AL187">
        <v>12</v>
      </c>
      <c r="AM187">
        <v>31</v>
      </c>
      <c r="AN187" t="s">
        <v>404</v>
      </c>
      <c r="AP187" t="str">
        <f t="shared" si="2"/>
        <v/>
      </c>
    </row>
    <row r="188" spans="1:42">
      <c r="A188" t="s">
        <v>798</v>
      </c>
      <c r="B188" s="4">
        <v>43401</v>
      </c>
      <c r="C188" s="1">
        <v>0.63194444444444442</v>
      </c>
      <c r="D188" t="s">
        <v>212</v>
      </c>
      <c r="E188" t="s">
        <v>229</v>
      </c>
      <c r="G188">
        <v>6542</v>
      </c>
      <c r="H188" t="s">
        <v>230</v>
      </c>
      <c r="I188" t="s">
        <v>231</v>
      </c>
      <c r="J188" t="s">
        <v>232</v>
      </c>
      <c r="K188" t="s">
        <v>331</v>
      </c>
      <c r="L188" t="s">
        <v>793</v>
      </c>
      <c r="M188">
        <v>8</v>
      </c>
      <c r="N188">
        <v>7</v>
      </c>
      <c r="O188">
        <v>48.939</v>
      </c>
      <c r="P188">
        <v>54.110399999999998</v>
      </c>
      <c r="Q188">
        <v>29.174099999999999</v>
      </c>
      <c r="R188">
        <v>7.1425000000000001</v>
      </c>
      <c r="S188">
        <v>3.4738000000000002</v>
      </c>
      <c r="T188">
        <v>3.0118</v>
      </c>
      <c r="U188">
        <v>1.1415</v>
      </c>
      <c r="V188">
        <v>0.88380000000000003</v>
      </c>
      <c r="W188">
        <v>0</v>
      </c>
      <c r="X188">
        <v>0</v>
      </c>
      <c r="Y188">
        <v>2.3668</v>
      </c>
      <c r="Z188">
        <v>14.279299999999999</v>
      </c>
      <c r="AA188" t="s">
        <v>273</v>
      </c>
      <c r="AB188">
        <v>0.43780000000000002</v>
      </c>
      <c r="AC188" t="s">
        <v>742</v>
      </c>
      <c r="AD188">
        <v>0.114</v>
      </c>
      <c r="AE188" t="s">
        <v>353</v>
      </c>
      <c r="AF188">
        <v>1.5966</v>
      </c>
      <c r="AG188">
        <v>2.8250000000000002</v>
      </c>
      <c r="AH188">
        <v>169.49619999999999</v>
      </c>
      <c r="AI188">
        <v>7.5</v>
      </c>
      <c r="AK188">
        <v>0</v>
      </c>
      <c r="AL188">
        <v>12</v>
      </c>
      <c r="AM188">
        <v>35</v>
      </c>
      <c r="AN188" t="s">
        <v>404</v>
      </c>
      <c r="AP188" t="str">
        <f t="shared" si="2"/>
        <v/>
      </c>
    </row>
    <row r="189" spans="1:42">
      <c r="A189" t="s">
        <v>799</v>
      </c>
      <c r="B189" s="4">
        <v>43401</v>
      </c>
      <c r="C189" s="1">
        <v>0.63194444444444442</v>
      </c>
      <c r="D189" t="s">
        <v>212</v>
      </c>
      <c r="E189" t="s">
        <v>229</v>
      </c>
      <c r="G189">
        <v>6542</v>
      </c>
      <c r="H189" t="s">
        <v>230</v>
      </c>
      <c r="I189" t="s">
        <v>231</v>
      </c>
      <c r="J189" t="s">
        <v>232</v>
      </c>
      <c r="K189" t="s">
        <v>331</v>
      </c>
      <c r="L189" t="s">
        <v>793</v>
      </c>
      <c r="M189">
        <v>4</v>
      </c>
      <c r="N189">
        <v>7</v>
      </c>
      <c r="O189">
        <v>59.6569</v>
      </c>
      <c r="P189">
        <v>37.869100000000003</v>
      </c>
      <c r="Q189">
        <v>12.289199999999999</v>
      </c>
      <c r="R189">
        <v>5.6551999999999998</v>
      </c>
      <c r="S189">
        <v>2.6034000000000002</v>
      </c>
      <c r="T189">
        <v>2.4963000000000002</v>
      </c>
      <c r="U189">
        <v>2.8815</v>
      </c>
      <c r="V189">
        <v>0</v>
      </c>
      <c r="W189">
        <v>0</v>
      </c>
      <c r="X189">
        <v>0</v>
      </c>
      <c r="Y189">
        <v>3.6088</v>
      </c>
      <c r="Z189">
        <v>18.531400000000001</v>
      </c>
      <c r="AA189" t="s">
        <v>496</v>
      </c>
      <c r="AB189">
        <v>2.2073</v>
      </c>
      <c r="AC189" t="s">
        <v>423</v>
      </c>
      <c r="AD189">
        <v>0.41399999999999998</v>
      </c>
      <c r="AE189" t="s">
        <v>800</v>
      </c>
      <c r="AF189">
        <v>3.9392999999999998</v>
      </c>
      <c r="AG189">
        <v>5.0476999999999999</v>
      </c>
      <c r="AH189">
        <v>157.20009999999999</v>
      </c>
      <c r="AI189">
        <v>10</v>
      </c>
      <c r="AK189">
        <v>0</v>
      </c>
      <c r="AL189">
        <v>12</v>
      </c>
      <c r="AM189">
        <v>339</v>
      </c>
      <c r="AN189" t="s">
        <v>404</v>
      </c>
      <c r="AP189" t="str">
        <f t="shared" si="2"/>
        <v/>
      </c>
    </row>
    <row r="190" spans="1:42">
      <c r="A190" t="s">
        <v>801</v>
      </c>
      <c r="B190" s="4">
        <v>43401</v>
      </c>
      <c r="C190" s="1">
        <v>0.63194444444444442</v>
      </c>
      <c r="D190" t="s">
        <v>212</v>
      </c>
      <c r="E190" t="s">
        <v>229</v>
      </c>
      <c r="G190">
        <v>6542</v>
      </c>
      <c r="H190" t="s">
        <v>230</v>
      </c>
      <c r="I190" t="s">
        <v>231</v>
      </c>
      <c r="J190" t="s">
        <v>232</v>
      </c>
      <c r="K190" t="s">
        <v>331</v>
      </c>
      <c r="L190" t="s">
        <v>793</v>
      </c>
      <c r="M190">
        <v>12</v>
      </c>
      <c r="N190">
        <v>5</v>
      </c>
      <c r="O190">
        <v>59.220999999999997</v>
      </c>
      <c r="P190">
        <v>30.885100000000001</v>
      </c>
      <c r="Q190">
        <v>22.431999999999999</v>
      </c>
      <c r="R190">
        <v>7.8910999999999998</v>
      </c>
      <c r="S190">
        <v>3.0116000000000001</v>
      </c>
      <c r="T190">
        <v>2.0794000000000001</v>
      </c>
      <c r="U190">
        <v>1.84</v>
      </c>
      <c r="V190">
        <v>0</v>
      </c>
      <c r="W190">
        <v>0</v>
      </c>
      <c r="X190">
        <v>0</v>
      </c>
      <c r="Y190">
        <v>3.7709000000000001</v>
      </c>
      <c r="Z190">
        <v>15.211399999999999</v>
      </c>
      <c r="AA190" t="s">
        <v>241</v>
      </c>
      <c r="AB190">
        <v>1.0004</v>
      </c>
      <c r="AC190" t="s">
        <v>262</v>
      </c>
      <c r="AD190">
        <v>2.2663000000000002</v>
      </c>
      <c r="AE190" t="s">
        <v>802</v>
      </c>
      <c r="AF190">
        <v>2.6888999999999998</v>
      </c>
      <c r="AG190">
        <v>4.6712999999999996</v>
      </c>
      <c r="AH190">
        <v>156.96950000000001</v>
      </c>
      <c r="AI190">
        <v>5.5</v>
      </c>
      <c r="AK190">
        <v>0</v>
      </c>
      <c r="AL190">
        <v>12</v>
      </c>
      <c r="AM190">
        <v>10</v>
      </c>
      <c r="AN190" t="s">
        <v>404</v>
      </c>
      <c r="AP190" t="str">
        <f t="shared" si="2"/>
        <v/>
      </c>
    </row>
    <row r="191" spans="1:42">
      <c r="A191" t="s">
        <v>803</v>
      </c>
      <c r="B191" s="4">
        <v>43401</v>
      </c>
      <c r="C191" s="1">
        <v>0.63194444444444442</v>
      </c>
      <c r="D191" t="s">
        <v>212</v>
      </c>
      <c r="E191" t="s">
        <v>229</v>
      </c>
      <c r="G191">
        <v>6542</v>
      </c>
      <c r="H191" t="s">
        <v>230</v>
      </c>
      <c r="I191" t="s">
        <v>231</v>
      </c>
      <c r="J191" t="s">
        <v>232</v>
      </c>
      <c r="K191" t="s">
        <v>331</v>
      </c>
      <c r="L191" t="s">
        <v>793</v>
      </c>
      <c r="M191">
        <v>10</v>
      </c>
      <c r="N191">
        <v>5</v>
      </c>
      <c r="O191">
        <v>44.640999999999998</v>
      </c>
      <c r="P191">
        <v>45.044699999999999</v>
      </c>
      <c r="Q191">
        <v>21.9373</v>
      </c>
      <c r="R191">
        <v>3.7511999999999999</v>
      </c>
      <c r="S191">
        <v>3.0838999999999999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9.1426999999999996</v>
      </c>
      <c r="Z191">
        <v>5.7142999999999997</v>
      </c>
      <c r="AA191" t="s">
        <v>617</v>
      </c>
      <c r="AB191">
        <v>0.58330000000000004</v>
      </c>
      <c r="AC191" t="s">
        <v>804</v>
      </c>
      <c r="AD191">
        <v>1.0282</v>
      </c>
      <c r="AE191" t="s">
        <v>315</v>
      </c>
      <c r="AF191">
        <v>1.9244000000000001</v>
      </c>
      <c r="AG191">
        <v>5.6</v>
      </c>
      <c r="AH191">
        <v>142.4511</v>
      </c>
      <c r="AI191">
        <v>20</v>
      </c>
      <c r="AK191">
        <v>0</v>
      </c>
      <c r="AL191">
        <v>12</v>
      </c>
      <c r="AM191">
        <v>16</v>
      </c>
      <c r="AN191" t="s">
        <v>404</v>
      </c>
      <c r="AP191" t="str">
        <f t="shared" si="2"/>
        <v/>
      </c>
    </row>
    <row r="192" spans="1:42">
      <c r="A192" t="s">
        <v>805</v>
      </c>
      <c r="B192" s="4">
        <v>43401</v>
      </c>
      <c r="C192" s="1">
        <v>0.63194444444444442</v>
      </c>
      <c r="D192" t="s">
        <v>212</v>
      </c>
      <c r="E192" t="s">
        <v>229</v>
      </c>
      <c r="G192">
        <v>6542</v>
      </c>
      <c r="H192" t="s">
        <v>230</v>
      </c>
      <c r="I192" t="s">
        <v>231</v>
      </c>
      <c r="J192" t="s">
        <v>232</v>
      </c>
      <c r="K192" t="s">
        <v>331</v>
      </c>
      <c r="L192" t="s">
        <v>793</v>
      </c>
      <c r="M192">
        <v>3</v>
      </c>
      <c r="N192">
        <v>7</v>
      </c>
      <c r="O192">
        <v>55.575299999999999</v>
      </c>
      <c r="P192">
        <v>25.709399999999999</v>
      </c>
      <c r="Q192">
        <v>14.5944</v>
      </c>
      <c r="R192">
        <v>8.6583000000000006</v>
      </c>
      <c r="S192">
        <v>2.9167000000000001</v>
      </c>
      <c r="T192">
        <v>3.3363999999999998</v>
      </c>
      <c r="U192">
        <v>0</v>
      </c>
      <c r="V192">
        <v>0</v>
      </c>
      <c r="W192">
        <v>0</v>
      </c>
      <c r="X192">
        <v>0</v>
      </c>
      <c r="Y192">
        <v>6.0670000000000002</v>
      </c>
      <c r="Z192">
        <v>14.4514</v>
      </c>
      <c r="AA192" t="s">
        <v>277</v>
      </c>
      <c r="AB192">
        <v>1.0842000000000001</v>
      </c>
      <c r="AC192" t="s">
        <v>278</v>
      </c>
      <c r="AD192">
        <v>2.3885000000000001</v>
      </c>
      <c r="AE192" t="s">
        <v>400</v>
      </c>
      <c r="AF192">
        <v>2.6267999999999998</v>
      </c>
      <c r="AG192">
        <v>3.4996999999999998</v>
      </c>
      <c r="AH192">
        <v>140.90819999999999</v>
      </c>
      <c r="AI192">
        <v>3.5</v>
      </c>
      <c r="AK192">
        <v>0</v>
      </c>
      <c r="AL192">
        <v>12</v>
      </c>
      <c r="AM192">
        <v>20</v>
      </c>
      <c r="AN192" t="s">
        <v>404</v>
      </c>
      <c r="AP192" t="str">
        <f t="shared" si="2"/>
        <v/>
      </c>
    </row>
    <row r="193" spans="1:42">
      <c r="A193" t="s">
        <v>806</v>
      </c>
      <c r="B193" s="4">
        <v>43401</v>
      </c>
      <c r="C193" s="1">
        <v>0.63194444444444442</v>
      </c>
      <c r="D193" t="s">
        <v>212</v>
      </c>
      <c r="E193" t="s">
        <v>229</v>
      </c>
      <c r="G193">
        <v>6542</v>
      </c>
      <c r="H193" t="s">
        <v>230</v>
      </c>
      <c r="I193" t="s">
        <v>231</v>
      </c>
      <c r="J193" t="s">
        <v>232</v>
      </c>
      <c r="K193" t="s">
        <v>331</v>
      </c>
      <c r="L193" t="s">
        <v>793</v>
      </c>
      <c r="M193">
        <v>9</v>
      </c>
      <c r="N193">
        <v>6</v>
      </c>
      <c r="O193">
        <v>53.4848</v>
      </c>
      <c r="P193">
        <v>34.702199999999998</v>
      </c>
      <c r="Q193">
        <v>17.5595</v>
      </c>
      <c r="R193">
        <v>6.4161999999999999</v>
      </c>
      <c r="S193">
        <v>2.9838</v>
      </c>
      <c r="T193">
        <v>2.7193999999999998</v>
      </c>
      <c r="U193">
        <v>0</v>
      </c>
      <c r="V193">
        <v>0</v>
      </c>
      <c r="W193">
        <v>0</v>
      </c>
      <c r="X193">
        <v>0</v>
      </c>
      <c r="Y193">
        <v>5.9367999999999999</v>
      </c>
      <c r="Z193">
        <v>8.8256999999999994</v>
      </c>
      <c r="AA193" t="s">
        <v>265</v>
      </c>
      <c r="AB193">
        <v>0.32750000000000001</v>
      </c>
      <c r="AC193" t="s">
        <v>589</v>
      </c>
      <c r="AD193">
        <v>0.4768</v>
      </c>
      <c r="AE193" t="s">
        <v>807</v>
      </c>
      <c r="AF193">
        <v>1.589</v>
      </c>
      <c r="AG193">
        <v>1.5003</v>
      </c>
      <c r="AH193">
        <v>136.52199999999999</v>
      </c>
      <c r="AI193">
        <v>14</v>
      </c>
      <c r="AK193">
        <v>0</v>
      </c>
      <c r="AL193">
        <v>12</v>
      </c>
      <c r="AM193">
        <v>31</v>
      </c>
      <c r="AN193" t="s">
        <v>404</v>
      </c>
      <c r="AP193" t="str">
        <f t="shared" si="2"/>
        <v/>
      </c>
    </row>
    <row r="194" spans="1:42">
      <c r="A194" t="s">
        <v>808</v>
      </c>
      <c r="B194" s="4">
        <v>43401</v>
      </c>
      <c r="C194" s="1">
        <v>0.63194444444444442</v>
      </c>
      <c r="D194" t="s">
        <v>212</v>
      </c>
      <c r="E194" t="s">
        <v>229</v>
      </c>
      <c r="G194">
        <v>6542</v>
      </c>
      <c r="H194" t="s">
        <v>230</v>
      </c>
      <c r="I194" t="s">
        <v>231</v>
      </c>
      <c r="J194" t="s">
        <v>232</v>
      </c>
      <c r="K194" t="s">
        <v>331</v>
      </c>
      <c r="L194" t="s">
        <v>793</v>
      </c>
      <c r="M194">
        <v>5</v>
      </c>
      <c r="N194">
        <v>6</v>
      </c>
      <c r="O194">
        <v>40.598799999999997</v>
      </c>
      <c r="P194">
        <v>35.265300000000003</v>
      </c>
      <c r="Q194">
        <v>15.853899999999999</v>
      </c>
      <c r="R194">
        <v>6.3658999999999999</v>
      </c>
      <c r="S194">
        <v>4.0147000000000004</v>
      </c>
      <c r="T194">
        <v>2.3683000000000001</v>
      </c>
      <c r="U194">
        <v>2.0318000000000001</v>
      </c>
      <c r="V194">
        <v>1.5357000000000001</v>
      </c>
      <c r="W194">
        <v>0</v>
      </c>
      <c r="X194">
        <v>0</v>
      </c>
      <c r="Y194">
        <v>2.0840999999999998</v>
      </c>
      <c r="Z194">
        <v>13.3071</v>
      </c>
      <c r="AA194" t="s">
        <v>584</v>
      </c>
      <c r="AB194">
        <v>8.8800000000000004E-2</v>
      </c>
      <c r="AC194" t="s">
        <v>423</v>
      </c>
      <c r="AD194">
        <v>0.41399999999999998</v>
      </c>
      <c r="AE194" t="s">
        <v>802</v>
      </c>
      <c r="AF194">
        <v>2.1153</v>
      </c>
      <c r="AG194">
        <v>8.5</v>
      </c>
      <c r="AH194">
        <v>134.5436</v>
      </c>
      <c r="AI194">
        <v>10</v>
      </c>
      <c r="AK194">
        <v>0</v>
      </c>
      <c r="AL194">
        <v>12</v>
      </c>
      <c r="AM194">
        <v>457</v>
      </c>
      <c r="AN194" t="s">
        <v>404</v>
      </c>
      <c r="AP194" t="str">
        <f t="shared" ref="AP194:AP257" si="3">IF(AND(D194&lt;&gt;D193,C194&lt;&gt;C193),"Bold","")</f>
        <v/>
      </c>
    </row>
    <row r="195" spans="1:42">
      <c r="A195" t="s">
        <v>809</v>
      </c>
      <c r="B195" s="4">
        <v>43401</v>
      </c>
      <c r="C195" s="1">
        <v>0.63194444444444442</v>
      </c>
      <c r="D195" t="s">
        <v>212</v>
      </c>
      <c r="E195" t="s">
        <v>229</v>
      </c>
      <c r="G195">
        <v>6542</v>
      </c>
      <c r="H195" t="s">
        <v>230</v>
      </c>
      <c r="I195" t="s">
        <v>231</v>
      </c>
      <c r="J195" t="s">
        <v>232</v>
      </c>
      <c r="K195" t="s">
        <v>331</v>
      </c>
      <c r="L195" t="s">
        <v>793</v>
      </c>
      <c r="M195">
        <v>11</v>
      </c>
      <c r="N195">
        <v>6</v>
      </c>
      <c r="O195">
        <v>33.896000000000001</v>
      </c>
      <c r="P195">
        <v>34.834000000000003</v>
      </c>
      <c r="Q195">
        <v>15.6593</v>
      </c>
      <c r="R195">
        <v>7.1836000000000002</v>
      </c>
      <c r="S195">
        <v>4.7834000000000003</v>
      </c>
      <c r="T195">
        <v>2.5871</v>
      </c>
      <c r="U195">
        <v>1.9077</v>
      </c>
      <c r="V195">
        <v>1.379</v>
      </c>
      <c r="W195">
        <v>0.79859999999999998</v>
      </c>
      <c r="X195">
        <v>1.4303999999999999</v>
      </c>
      <c r="Y195">
        <v>0</v>
      </c>
      <c r="Z195">
        <v>11.36</v>
      </c>
      <c r="AA195" t="s">
        <v>261</v>
      </c>
      <c r="AB195">
        <v>0.3891</v>
      </c>
      <c r="AC195" t="s">
        <v>810</v>
      </c>
      <c r="AD195">
        <v>0</v>
      </c>
      <c r="AE195" t="s">
        <v>459</v>
      </c>
      <c r="AF195">
        <v>1.9916</v>
      </c>
      <c r="AG195">
        <v>3.2410999999999999</v>
      </c>
      <c r="AH195">
        <v>121.441</v>
      </c>
      <c r="AI195">
        <v>33</v>
      </c>
      <c r="AK195">
        <v>0</v>
      </c>
      <c r="AL195">
        <v>12</v>
      </c>
      <c r="AM195">
        <v>37</v>
      </c>
      <c r="AN195" t="s">
        <v>404</v>
      </c>
      <c r="AP195" t="str">
        <f t="shared" si="3"/>
        <v/>
      </c>
    </row>
    <row r="196" spans="1:42">
      <c r="A196" t="s">
        <v>811</v>
      </c>
      <c r="B196" s="4">
        <v>43401</v>
      </c>
      <c r="C196" s="1">
        <v>0.63194444444444442</v>
      </c>
      <c r="D196" t="s">
        <v>212</v>
      </c>
      <c r="E196" t="s">
        <v>229</v>
      </c>
      <c r="G196">
        <v>6542</v>
      </c>
      <c r="H196" t="s">
        <v>230</v>
      </c>
      <c r="I196" t="s">
        <v>231</v>
      </c>
      <c r="J196" t="s">
        <v>232</v>
      </c>
      <c r="K196" t="s">
        <v>331</v>
      </c>
      <c r="L196" t="s">
        <v>793</v>
      </c>
      <c r="M196">
        <v>1</v>
      </c>
      <c r="N196">
        <v>8</v>
      </c>
      <c r="O196">
        <v>46.395200000000003</v>
      </c>
      <c r="P196">
        <v>30.660299999999999</v>
      </c>
      <c r="Q196">
        <v>14.484500000000001</v>
      </c>
      <c r="R196">
        <v>4.6284000000000001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11.611800000000001</v>
      </c>
      <c r="Z196">
        <v>0</v>
      </c>
      <c r="AA196" t="s">
        <v>485</v>
      </c>
      <c r="AB196">
        <v>8.4400000000000003E-2</v>
      </c>
      <c r="AC196" t="s">
        <v>306</v>
      </c>
      <c r="AD196">
        <v>0.95479999999999998</v>
      </c>
      <c r="AE196" t="s">
        <v>322</v>
      </c>
      <c r="AF196">
        <v>1.9527000000000001</v>
      </c>
      <c r="AG196">
        <v>3.5</v>
      </c>
      <c r="AH196">
        <v>114.27200000000001</v>
      </c>
      <c r="AI196">
        <v>14</v>
      </c>
      <c r="AK196">
        <v>0</v>
      </c>
      <c r="AL196">
        <v>12</v>
      </c>
      <c r="AM196">
        <v>290</v>
      </c>
      <c r="AN196" t="s">
        <v>404</v>
      </c>
      <c r="AP196" t="str">
        <f t="shared" si="3"/>
        <v/>
      </c>
    </row>
    <row r="197" spans="1:42">
      <c r="A197" t="s">
        <v>814</v>
      </c>
      <c r="B197" s="4">
        <v>43401</v>
      </c>
      <c r="C197" s="1">
        <v>0.63888888888888895</v>
      </c>
      <c r="D197" t="s">
        <v>213</v>
      </c>
      <c r="E197" t="s">
        <v>812</v>
      </c>
      <c r="F197" t="s">
        <v>330</v>
      </c>
      <c r="G197">
        <v>5523</v>
      </c>
      <c r="H197" t="s">
        <v>375</v>
      </c>
      <c r="I197" t="s">
        <v>231</v>
      </c>
      <c r="J197" t="s">
        <v>232</v>
      </c>
      <c r="K197" t="s">
        <v>331</v>
      </c>
      <c r="L197" t="s">
        <v>813</v>
      </c>
      <c r="M197">
        <v>3</v>
      </c>
      <c r="N197">
        <v>5</v>
      </c>
      <c r="O197">
        <v>88.569800000000001</v>
      </c>
      <c r="P197">
        <v>72.427899999999994</v>
      </c>
      <c r="Q197">
        <v>25.864899999999999</v>
      </c>
      <c r="R197">
        <v>4.5163000000000002</v>
      </c>
      <c r="S197">
        <v>4.6531000000000002</v>
      </c>
      <c r="T197">
        <v>3.1476000000000002</v>
      </c>
      <c r="U197">
        <v>0</v>
      </c>
      <c r="V197">
        <v>0</v>
      </c>
      <c r="W197">
        <v>0</v>
      </c>
      <c r="X197">
        <v>0</v>
      </c>
      <c r="Y197">
        <v>8.6340000000000003</v>
      </c>
      <c r="Z197">
        <v>21.8779</v>
      </c>
      <c r="AA197" t="s">
        <v>386</v>
      </c>
      <c r="AB197">
        <v>3.7683</v>
      </c>
      <c r="AC197" t="s">
        <v>815</v>
      </c>
      <c r="AD197">
        <v>1.3969</v>
      </c>
      <c r="AE197" t="s">
        <v>400</v>
      </c>
      <c r="AF197">
        <v>2.4245000000000001</v>
      </c>
      <c r="AG197">
        <v>12.1669</v>
      </c>
      <c r="AH197" s="23">
        <v>249.44800000000001</v>
      </c>
      <c r="AI197">
        <v>2.5</v>
      </c>
      <c r="AK197">
        <v>0</v>
      </c>
      <c r="AL197">
        <v>5</v>
      </c>
      <c r="AM197">
        <v>2</v>
      </c>
      <c r="AN197" t="s">
        <v>521</v>
      </c>
      <c r="AP197" t="str">
        <f t="shared" si="3"/>
        <v>Bold</v>
      </c>
    </row>
    <row r="198" spans="1:42">
      <c r="A198" t="s">
        <v>816</v>
      </c>
      <c r="B198" s="4">
        <v>43401</v>
      </c>
      <c r="C198" s="1">
        <v>0.63888888888888895</v>
      </c>
      <c r="D198" t="s">
        <v>213</v>
      </c>
      <c r="E198" t="s">
        <v>812</v>
      </c>
      <c r="F198" t="s">
        <v>330</v>
      </c>
      <c r="G198">
        <v>5523</v>
      </c>
      <c r="H198" t="s">
        <v>375</v>
      </c>
      <c r="I198" t="s">
        <v>231</v>
      </c>
      <c r="J198" t="s">
        <v>232</v>
      </c>
      <c r="K198" t="s">
        <v>331</v>
      </c>
      <c r="L198" t="s">
        <v>813</v>
      </c>
      <c r="M198">
        <v>5</v>
      </c>
      <c r="N198">
        <v>5</v>
      </c>
      <c r="O198">
        <v>72.177099999999996</v>
      </c>
      <c r="P198">
        <v>61.447099999999999</v>
      </c>
      <c r="Q198">
        <v>12.7819</v>
      </c>
      <c r="R198">
        <v>6.4555999999999996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17.1343</v>
      </c>
      <c r="Z198">
        <v>9.1342999999999996</v>
      </c>
      <c r="AA198" t="s">
        <v>630</v>
      </c>
      <c r="AB198">
        <v>1.1423000000000001</v>
      </c>
      <c r="AC198" t="s">
        <v>631</v>
      </c>
      <c r="AD198">
        <v>0.2286</v>
      </c>
      <c r="AE198" t="s">
        <v>255</v>
      </c>
      <c r="AF198">
        <v>2.5567000000000002</v>
      </c>
      <c r="AG198">
        <v>33.1</v>
      </c>
      <c r="AH198">
        <v>216.15790000000001</v>
      </c>
      <c r="AI198">
        <v>8</v>
      </c>
      <c r="AK198">
        <v>0</v>
      </c>
      <c r="AL198">
        <v>5</v>
      </c>
      <c r="AM198">
        <v>9</v>
      </c>
      <c r="AN198" t="s">
        <v>521</v>
      </c>
      <c r="AP198" t="str">
        <f t="shared" si="3"/>
        <v/>
      </c>
    </row>
    <row r="199" spans="1:42">
      <c r="A199" t="s">
        <v>817</v>
      </c>
      <c r="B199" s="4">
        <v>43401</v>
      </c>
      <c r="C199" s="1">
        <v>0.63888888888888895</v>
      </c>
      <c r="D199" t="s">
        <v>213</v>
      </c>
      <c r="E199" t="s">
        <v>812</v>
      </c>
      <c r="F199" t="s">
        <v>330</v>
      </c>
      <c r="G199">
        <v>5523</v>
      </c>
      <c r="H199" t="s">
        <v>375</v>
      </c>
      <c r="I199" t="s">
        <v>231</v>
      </c>
      <c r="J199" t="s">
        <v>232</v>
      </c>
      <c r="K199" t="s">
        <v>331</v>
      </c>
      <c r="L199" t="s">
        <v>813</v>
      </c>
      <c r="M199">
        <v>2</v>
      </c>
      <c r="N199">
        <v>5</v>
      </c>
      <c r="O199">
        <v>71.944599999999994</v>
      </c>
      <c r="P199">
        <v>43.838700000000003</v>
      </c>
      <c r="Q199">
        <v>20.028300000000002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25.991599999999998</v>
      </c>
      <c r="Z199">
        <v>20.708600000000001</v>
      </c>
      <c r="AA199" t="s">
        <v>398</v>
      </c>
      <c r="AB199">
        <v>3.9847999999999999</v>
      </c>
      <c r="AC199" t="s">
        <v>399</v>
      </c>
      <c r="AD199">
        <v>4.0312000000000001</v>
      </c>
      <c r="AE199" t="s">
        <v>818</v>
      </c>
      <c r="AF199">
        <v>1.6533</v>
      </c>
      <c r="AG199">
        <v>8.6664999999999992</v>
      </c>
      <c r="AH199">
        <v>200.8475</v>
      </c>
      <c r="AI199">
        <v>1.2</v>
      </c>
      <c r="AK199">
        <v>0</v>
      </c>
      <c r="AL199">
        <v>5</v>
      </c>
      <c r="AM199">
        <v>173</v>
      </c>
      <c r="AN199" t="s">
        <v>521</v>
      </c>
      <c r="AP199" t="str">
        <f t="shared" si="3"/>
        <v/>
      </c>
    </row>
    <row r="200" spans="1:42">
      <c r="A200" t="s">
        <v>819</v>
      </c>
      <c r="B200" s="4">
        <v>43401</v>
      </c>
      <c r="C200" s="1">
        <v>0.63888888888888895</v>
      </c>
      <c r="D200" t="s">
        <v>213</v>
      </c>
      <c r="E200" t="s">
        <v>812</v>
      </c>
      <c r="F200" t="s">
        <v>330</v>
      </c>
      <c r="G200">
        <v>5523</v>
      </c>
      <c r="H200" t="s">
        <v>375</v>
      </c>
      <c r="I200" t="s">
        <v>231</v>
      </c>
      <c r="J200" t="s">
        <v>232</v>
      </c>
      <c r="K200" t="s">
        <v>331</v>
      </c>
      <c r="L200" t="s">
        <v>813</v>
      </c>
      <c r="M200">
        <v>4</v>
      </c>
      <c r="N200">
        <v>5</v>
      </c>
      <c r="O200">
        <v>73.021900000000002</v>
      </c>
      <c r="P200">
        <v>39.501199999999997</v>
      </c>
      <c r="Q200">
        <v>19.3248</v>
      </c>
      <c r="R200">
        <v>6.0381999999999998</v>
      </c>
      <c r="S200">
        <v>2.7578999999999998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10.305099999999999</v>
      </c>
      <c r="Z200">
        <v>20.7621</v>
      </c>
      <c r="AA200" t="s">
        <v>820</v>
      </c>
      <c r="AB200">
        <v>0.52200000000000002</v>
      </c>
      <c r="AC200" t="s">
        <v>821</v>
      </c>
      <c r="AD200">
        <v>2.8275999999999999</v>
      </c>
      <c r="AE200" t="s">
        <v>822</v>
      </c>
      <c r="AF200">
        <v>1.2623</v>
      </c>
      <c r="AG200">
        <v>10</v>
      </c>
      <c r="AH200">
        <v>186.32310000000001</v>
      </c>
      <c r="AI200">
        <v>3.33</v>
      </c>
      <c r="AK200">
        <v>0</v>
      </c>
      <c r="AL200">
        <v>5</v>
      </c>
      <c r="AM200">
        <v>21</v>
      </c>
      <c r="AN200" t="s">
        <v>521</v>
      </c>
      <c r="AP200" t="str">
        <f t="shared" si="3"/>
        <v/>
      </c>
    </row>
    <row r="201" spans="1:42">
      <c r="A201" t="s">
        <v>823</v>
      </c>
      <c r="B201" s="4">
        <v>43401</v>
      </c>
      <c r="C201" s="1">
        <v>0.63888888888888895</v>
      </c>
      <c r="D201" t="s">
        <v>213</v>
      </c>
      <c r="E201" t="s">
        <v>812</v>
      </c>
      <c r="F201" t="s">
        <v>330</v>
      </c>
      <c r="G201">
        <v>5523</v>
      </c>
      <c r="H201" t="s">
        <v>375</v>
      </c>
      <c r="I201" t="s">
        <v>231</v>
      </c>
      <c r="J201" t="s">
        <v>232</v>
      </c>
      <c r="K201" t="s">
        <v>331</v>
      </c>
      <c r="L201" t="s">
        <v>813</v>
      </c>
      <c r="M201">
        <v>1</v>
      </c>
      <c r="N201">
        <v>7</v>
      </c>
      <c r="O201">
        <v>44.151299999999999</v>
      </c>
      <c r="P201">
        <v>35.009599999999999</v>
      </c>
      <c r="Q201">
        <v>16.680900000000001</v>
      </c>
      <c r="R201">
        <v>8.1122999999999994</v>
      </c>
      <c r="S201">
        <v>3.9365000000000001</v>
      </c>
      <c r="T201">
        <v>3.5741000000000001</v>
      </c>
      <c r="U201">
        <v>1.1153999999999999</v>
      </c>
      <c r="V201">
        <v>0.87939999999999996</v>
      </c>
      <c r="W201">
        <v>0</v>
      </c>
      <c r="X201">
        <v>0</v>
      </c>
      <c r="Y201">
        <v>2.0811000000000002</v>
      </c>
      <c r="Z201">
        <v>3.4167000000000001</v>
      </c>
      <c r="AA201" t="s">
        <v>824</v>
      </c>
      <c r="AB201">
        <v>0.1366</v>
      </c>
      <c r="AC201" t="s">
        <v>825</v>
      </c>
      <c r="AD201">
        <v>6.6000000000000003E-2</v>
      </c>
      <c r="AE201" t="s">
        <v>396</v>
      </c>
      <c r="AF201">
        <v>0.3397</v>
      </c>
      <c r="AG201">
        <v>0</v>
      </c>
      <c r="AH201">
        <v>119.4996</v>
      </c>
      <c r="AI201">
        <v>50</v>
      </c>
      <c r="AK201">
        <v>84</v>
      </c>
      <c r="AL201">
        <v>5</v>
      </c>
      <c r="AM201">
        <v>146</v>
      </c>
      <c r="AN201" t="s">
        <v>521</v>
      </c>
      <c r="AP201" t="str">
        <f t="shared" si="3"/>
        <v/>
      </c>
    </row>
    <row r="202" spans="1:42">
      <c r="A202" t="s">
        <v>828</v>
      </c>
      <c r="B202" s="4">
        <v>43401</v>
      </c>
      <c r="C202" s="1">
        <v>0.64236111111111105</v>
      </c>
      <c r="D202" t="s">
        <v>224</v>
      </c>
      <c r="E202" t="s">
        <v>826</v>
      </c>
      <c r="G202">
        <v>10903</v>
      </c>
      <c r="H202" t="s">
        <v>284</v>
      </c>
      <c r="I202" t="s">
        <v>231</v>
      </c>
      <c r="J202" t="s">
        <v>5</v>
      </c>
      <c r="K202" t="s">
        <v>331</v>
      </c>
      <c r="L202" t="s">
        <v>827</v>
      </c>
      <c r="M202">
        <v>6</v>
      </c>
      <c r="N202">
        <v>8</v>
      </c>
      <c r="O202">
        <v>117.69499999999999</v>
      </c>
      <c r="P202">
        <v>111.8946</v>
      </c>
      <c r="Q202">
        <v>36.678899999999999</v>
      </c>
      <c r="R202">
        <v>14.637</v>
      </c>
      <c r="S202">
        <v>9.9344999999999999</v>
      </c>
      <c r="T202">
        <v>3.8199000000000001</v>
      </c>
      <c r="U202">
        <v>3.1775000000000002</v>
      </c>
      <c r="V202">
        <v>2.0602999999999998</v>
      </c>
      <c r="W202">
        <v>1.6958</v>
      </c>
      <c r="X202">
        <v>1.6395</v>
      </c>
      <c r="Y202">
        <v>0</v>
      </c>
      <c r="Z202">
        <v>10.8375</v>
      </c>
      <c r="AA202" t="s">
        <v>829</v>
      </c>
      <c r="AB202">
        <v>2.4851999999999999</v>
      </c>
      <c r="AC202" t="s">
        <v>830</v>
      </c>
      <c r="AD202">
        <v>1.3774999999999999</v>
      </c>
      <c r="AE202" t="s">
        <v>711</v>
      </c>
      <c r="AF202">
        <v>1.4581</v>
      </c>
      <c r="AG202">
        <v>27.5745</v>
      </c>
      <c r="AH202" s="23">
        <v>346.9658</v>
      </c>
      <c r="AI202">
        <v>5.5</v>
      </c>
      <c r="AK202">
        <v>120</v>
      </c>
      <c r="AL202">
        <v>20</v>
      </c>
      <c r="AM202">
        <v>190</v>
      </c>
      <c r="AN202" t="s">
        <v>381</v>
      </c>
      <c r="AP202" t="str">
        <f t="shared" si="3"/>
        <v>Bold</v>
      </c>
    </row>
    <row r="203" spans="1:42">
      <c r="A203" t="s">
        <v>831</v>
      </c>
      <c r="B203" s="4">
        <v>43401</v>
      </c>
      <c r="C203" s="1">
        <v>0.64236111111111105</v>
      </c>
      <c r="D203" t="s">
        <v>224</v>
      </c>
      <c r="E203" t="s">
        <v>826</v>
      </c>
      <c r="G203">
        <v>10903</v>
      </c>
      <c r="H203" t="s">
        <v>284</v>
      </c>
      <c r="I203" t="s">
        <v>231</v>
      </c>
      <c r="J203" t="s">
        <v>5</v>
      </c>
      <c r="K203" t="s">
        <v>331</v>
      </c>
      <c r="L203" t="s">
        <v>827</v>
      </c>
      <c r="M203">
        <v>2</v>
      </c>
      <c r="N203">
        <v>5</v>
      </c>
      <c r="O203">
        <v>106.53270000000001</v>
      </c>
      <c r="P203">
        <v>104.8527</v>
      </c>
      <c r="Q203">
        <v>25.527100000000001</v>
      </c>
      <c r="R203">
        <v>10.1408</v>
      </c>
      <c r="S203">
        <v>5.9260999999999999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18.501799999999999</v>
      </c>
      <c r="Z203">
        <v>24.7</v>
      </c>
      <c r="AA203" t="s">
        <v>295</v>
      </c>
      <c r="AB203">
        <v>1.8628</v>
      </c>
      <c r="AC203" t="s">
        <v>296</v>
      </c>
      <c r="AD203">
        <v>3.5804999999999998</v>
      </c>
      <c r="AE203" t="s">
        <v>426</v>
      </c>
      <c r="AF203">
        <v>1.0065</v>
      </c>
      <c r="AG203">
        <v>41.15</v>
      </c>
      <c r="AH203">
        <v>343.7808</v>
      </c>
      <c r="AI203">
        <v>7</v>
      </c>
      <c r="AK203">
        <v>126</v>
      </c>
      <c r="AL203">
        <v>20</v>
      </c>
      <c r="AM203">
        <v>43</v>
      </c>
      <c r="AN203" t="s">
        <v>381</v>
      </c>
      <c r="AP203" t="str">
        <f t="shared" si="3"/>
        <v/>
      </c>
    </row>
    <row r="204" spans="1:42">
      <c r="A204" t="s">
        <v>832</v>
      </c>
      <c r="B204" s="4">
        <v>43401</v>
      </c>
      <c r="C204" s="1">
        <v>0.64236111111111105</v>
      </c>
      <c r="D204" t="s">
        <v>224</v>
      </c>
      <c r="E204" t="s">
        <v>826</v>
      </c>
      <c r="G204">
        <v>10903</v>
      </c>
      <c r="H204" t="s">
        <v>284</v>
      </c>
      <c r="I204" t="s">
        <v>231</v>
      </c>
      <c r="J204" t="s">
        <v>5</v>
      </c>
      <c r="K204" t="s">
        <v>331</v>
      </c>
      <c r="L204" t="s">
        <v>827</v>
      </c>
      <c r="M204">
        <v>9</v>
      </c>
      <c r="N204">
        <v>8</v>
      </c>
      <c r="O204">
        <v>92.012</v>
      </c>
      <c r="P204">
        <v>88.584999999999994</v>
      </c>
      <c r="Q204">
        <v>34.363399999999999</v>
      </c>
      <c r="R204">
        <v>10.2288</v>
      </c>
      <c r="S204">
        <v>5.27</v>
      </c>
      <c r="T204">
        <v>5.6681999999999997</v>
      </c>
      <c r="U204">
        <v>4.7050999999999998</v>
      </c>
      <c r="V204">
        <v>3.1084999999999998</v>
      </c>
      <c r="W204">
        <v>2.5352999999999999</v>
      </c>
      <c r="X204">
        <v>2.0424000000000002</v>
      </c>
      <c r="Y204">
        <v>0</v>
      </c>
      <c r="Z204">
        <v>13.7357</v>
      </c>
      <c r="AA204" t="s">
        <v>665</v>
      </c>
      <c r="AB204">
        <v>3.1966000000000001</v>
      </c>
      <c r="AC204" t="s">
        <v>833</v>
      </c>
      <c r="AD204">
        <v>1.4416</v>
      </c>
      <c r="AE204" t="s">
        <v>834</v>
      </c>
      <c r="AF204">
        <v>0.70979999999999999</v>
      </c>
      <c r="AG204">
        <v>16.952300000000001</v>
      </c>
      <c r="AH204">
        <v>284.55470000000003</v>
      </c>
      <c r="AI204">
        <v>10</v>
      </c>
      <c r="AK204">
        <v>116</v>
      </c>
      <c r="AL204">
        <v>20</v>
      </c>
      <c r="AM204">
        <v>167</v>
      </c>
      <c r="AN204" t="s">
        <v>381</v>
      </c>
      <c r="AP204" t="str">
        <f t="shared" si="3"/>
        <v/>
      </c>
    </row>
    <row r="205" spans="1:42">
      <c r="A205" t="s">
        <v>835</v>
      </c>
      <c r="B205" s="4">
        <v>43401</v>
      </c>
      <c r="C205" s="1">
        <v>0.64236111111111105</v>
      </c>
      <c r="D205" t="s">
        <v>224</v>
      </c>
      <c r="E205" t="s">
        <v>826</v>
      </c>
      <c r="G205">
        <v>10903</v>
      </c>
      <c r="H205" t="s">
        <v>284</v>
      </c>
      <c r="I205" t="s">
        <v>231</v>
      </c>
      <c r="J205" t="s">
        <v>5</v>
      </c>
      <c r="K205" t="s">
        <v>331</v>
      </c>
      <c r="L205" t="s">
        <v>827</v>
      </c>
      <c r="M205">
        <v>18</v>
      </c>
      <c r="N205">
        <v>9</v>
      </c>
      <c r="O205">
        <v>100.071</v>
      </c>
      <c r="P205">
        <v>82.308899999999994</v>
      </c>
      <c r="Q205">
        <v>23.117899999999999</v>
      </c>
      <c r="R205">
        <v>12.1456</v>
      </c>
      <c r="S205">
        <v>5.8109000000000002</v>
      </c>
      <c r="T205">
        <v>3.5449999999999999</v>
      </c>
      <c r="U205">
        <v>3.5632999999999999</v>
      </c>
      <c r="V205">
        <v>1.4576</v>
      </c>
      <c r="W205">
        <v>0.89910000000000001</v>
      </c>
      <c r="X205">
        <v>0.89300000000000002</v>
      </c>
      <c r="Y205">
        <v>0</v>
      </c>
      <c r="Z205">
        <v>16.730699999999999</v>
      </c>
      <c r="AA205" t="s">
        <v>667</v>
      </c>
      <c r="AB205">
        <v>1.8794</v>
      </c>
      <c r="AC205" t="s">
        <v>836</v>
      </c>
      <c r="AD205">
        <v>1.2751999999999999</v>
      </c>
      <c r="AE205" t="s">
        <v>837</v>
      </c>
      <c r="AF205">
        <v>1.3333999999999999</v>
      </c>
      <c r="AG205">
        <v>20.1038</v>
      </c>
      <c r="AH205">
        <v>275.13490000000002</v>
      </c>
      <c r="AI205">
        <v>12</v>
      </c>
      <c r="AK205">
        <v>104</v>
      </c>
      <c r="AL205">
        <v>20</v>
      </c>
      <c r="AM205">
        <v>20</v>
      </c>
      <c r="AN205" t="s">
        <v>381</v>
      </c>
      <c r="AP205" t="str">
        <f t="shared" si="3"/>
        <v/>
      </c>
    </row>
    <row r="206" spans="1:42">
      <c r="A206" t="s">
        <v>838</v>
      </c>
      <c r="B206" s="4">
        <v>43401</v>
      </c>
      <c r="C206" s="1">
        <v>0.64236111111111105</v>
      </c>
      <c r="D206" t="s">
        <v>224</v>
      </c>
      <c r="E206" t="s">
        <v>826</v>
      </c>
      <c r="G206">
        <v>10903</v>
      </c>
      <c r="H206" t="s">
        <v>284</v>
      </c>
      <c r="I206" t="s">
        <v>231</v>
      </c>
      <c r="J206" t="s">
        <v>5</v>
      </c>
      <c r="K206" t="s">
        <v>331</v>
      </c>
      <c r="L206" t="s">
        <v>827</v>
      </c>
      <c r="M206">
        <v>4</v>
      </c>
      <c r="N206">
        <v>11</v>
      </c>
      <c r="O206">
        <v>123.92700000000001</v>
      </c>
      <c r="P206">
        <v>44.016800000000003</v>
      </c>
      <c r="Q206">
        <v>27.971399999999999</v>
      </c>
      <c r="R206">
        <v>11.358700000000001</v>
      </c>
      <c r="S206">
        <v>4.0964999999999998</v>
      </c>
      <c r="T206">
        <v>3.7303999999999999</v>
      </c>
      <c r="U206">
        <v>2.0476000000000001</v>
      </c>
      <c r="V206">
        <v>1.9442999999999999</v>
      </c>
      <c r="W206">
        <v>2.3424</v>
      </c>
      <c r="X206">
        <v>0.80420000000000003</v>
      </c>
      <c r="Y206">
        <v>0</v>
      </c>
      <c r="Z206">
        <v>22.710699999999999</v>
      </c>
      <c r="AA206" t="s">
        <v>537</v>
      </c>
      <c r="AB206">
        <v>2.1802000000000001</v>
      </c>
      <c r="AC206" t="s">
        <v>514</v>
      </c>
      <c r="AD206">
        <v>2.6128999999999998</v>
      </c>
      <c r="AE206" t="s">
        <v>674</v>
      </c>
      <c r="AF206">
        <v>1.3706</v>
      </c>
      <c r="AG206">
        <v>17.660499999999999</v>
      </c>
      <c r="AH206">
        <v>268.77429999999998</v>
      </c>
      <c r="AI206">
        <v>8</v>
      </c>
      <c r="AK206">
        <v>123</v>
      </c>
      <c r="AL206">
        <v>20</v>
      </c>
      <c r="AM206">
        <v>23</v>
      </c>
      <c r="AN206" t="s">
        <v>381</v>
      </c>
      <c r="AP206" t="str">
        <f t="shared" si="3"/>
        <v/>
      </c>
    </row>
    <row r="207" spans="1:42">
      <c r="A207" t="s">
        <v>839</v>
      </c>
      <c r="B207" s="4">
        <v>43401</v>
      </c>
      <c r="C207" s="1">
        <v>0.64236111111111105</v>
      </c>
      <c r="D207" t="s">
        <v>224</v>
      </c>
      <c r="E207" t="s">
        <v>826</v>
      </c>
      <c r="G207">
        <v>10903</v>
      </c>
      <c r="H207" t="s">
        <v>284</v>
      </c>
      <c r="I207" t="s">
        <v>231</v>
      </c>
      <c r="J207" t="s">
        <v>5</v>
      </c>
      <c r="K207" t="s">
        <v>331</v>
      </c>
      <c r="L207" t="s">
        <v>827</v>
      </c>
      <c r="M207">
        <v>10</v>
      </c>
      <c r="N207">
        <v>9</v>
      </c>
      <c r="O207">
        <v>94.430400000000006</v>
      </c>
      <c r="P207">
        <v>67.433599999999998</v>
      </c>
      <c r="Q207">
        <v>26.348400000000002</v>
      </c>
      <c r="R207">
        <v>11.035</v>
      </c>
      <c r="S207">
        <v>6.2222</v>
      </c>
      <c r="T207">
        <v>5.3726000000000003</v>
      </c>
      <c r="U207">
        <v>4.7401</v>
      </c>
      <c r="V207">
        <v>2.6573000000000002</v>
      </c>
      <c r="W207">
        <v>1.3902000000000001</v>
      </c>
      <c r="X207">
        <v>1.6012999999999999</v>
      </c>
      <c r="Y207">
        <v>0</v>
      </c>
      <c r="Z207">
        <v>19.545000000000002</v>
      </c>
      <c r="AA207" t="s">
        <v>417</v>
      </c>
      <c r="AB207">
        <v>0.61319999999999997</v>
      </c>
      <c r="AC207" t="s">
        <v>840</v>
      </c>
      <c r="AD207">
        <v>0.59550000000000003</v>
      </c>
      <c r="AE207" t="s">
        <v>841</v>
      </c>
      <c r="AF207">
        <v>0.44500000000000001</v>
      </c>
      <c r="AG207">
        <v>23.535399999999999</v>
      </c>
      <c r="AH207">
        <v>265.96530000000001</v>
      </c>
      <c r="AI207">
        <v>14</v>
      </c>
      <c r="AK207">
        <v>114</v>
      </c>
      <c r="AL207">
        <v>20</v>
      </c>
      <c r="AM207">
        <v>19</v>
      </c>
      <c r="AN207" t="s">
        <v>381</v>
      </c>
      <c r="AP207" t="str">
        <f t="shared" si="3"/>
        <v/>
      </c>
    </row>
    <row r="208" spans="1:42">
      <c r="A208" t="s">
        <v>842</v>
      </c>
      <c r="B208" s="4">
        <v>43401</v>
      </c>
      <c r="C208" s="1">
        <v>0.64236111111111105</v>
      </c>
      <c r="D208" t="s">
        <v>224</v>
      </c>
      <c r="E208" t="s">
        <v>826</v>
      </c>
      <c r="G208">
        <v>10903</v>
      </c>
      <c r="H208" t="s">
        <v>284</v>
      </c>
      <c r="I208" t="s">
        <v>231</v>
      </c>
      <c r="J208" t="s">
        <v>5</v>
      </c>
      <c r="K208" t="s">
        <v>331</v>
      </c>
      <c r="L208" t="s">
        <v>827</v>
      </c>
      <c r="M208">
        <v>5</v>
      </c>
      <c r="N208">
        <v>8</v>
      </c>
      <c r="O208">
        <v>66.708500000000001</v>
      </c>
      <c r="P208">
        <v>78.311800000000005</v>
      </c>
      <c r="Q208">
        <v>23.0379</v>
      </c>
      <c r="R208">
        <v>22.555299999999999</v>
      </c>
      <c r="S208">
        <v>4.1368</v>
      </c>
      <c r="T208">
        <v>7.7625000000000002</v>
      </c>
      <c r="U208">
        <v>6.6592000000000002</v>
      </c>
      <c r="V208">
        <v>2.7033</v>
      </c>
      <c r="W208">
        <v>1.7516</v>
      </c>
      <c r="X208">
        <v>1.8815</v>
      </c>
      <c r="Y208">
        <v>0</v>
      </c>
      <c r="Z208">
        <v>17.832899999999999</v>
      </c>
      <c r="AA208" t="s">
        <v>657</v>
      </c>
      <c r="AB208">
        <v>0.65859999999999996</v>
      </c>
      <c r="AC208" t="s">
        <v>423</v>
      </c>
      <c r="AD208">
        <v>0.96550000000000002</v>
      </c>
      <c r="AE208" t="s">
        <v>475</v>
      </c>
      <c r="AF208">
        <v>2.5931999999999999</v>
      </c>
      <c r="AG208">
        <v>24.4162</v>
      </c>
      <c r="AH208">
        <v>261.97469999999998</v>
      </c>
      <c r="AI208">
        <v>20</v>
      </c>
      <c r="AK208">
        <v>121</v>
      </c>
      <c r="AL208">
        <v>20</v>
      </c>
      <c r="AM208">
        <v>186</v>
      </c>
      <c r="AN208" t="s">
        <v>381</v>
      </c>
      <c r="AP208" t="str">
        <f t="shared" si="3"/>
        <v/>
      </c>
    </row>
    <row r="209" spans="1:42">
      <c r="A209" t="s">
        <v>843</v>
      </c>
      <c r="B209" s="4">
        <v>43401</v>
      </c>
      <c r="C209" s="1">
        <v>0.64236111111111105</v>
      </c>
      <c r="D209" t="s">
        <v>224</v>
      </c>
      <c r="E209" t="s">
        <v>826</v>
      </c>
      <c r="G209">
        <v>10903</v>
      </c>
      <c r="H209" t="s">
        <v>284</v>
      </c>
      <c r="I209" t="s">
        <v>231</v>
      </c>
      <c r="J209" t="s">
        <v>5</v>
      </c>
      <c r="K209" t="s">
        <v>331</v>
      </c>
      <c r="L209" t="s">
        <v>827</v>
      </c>
      <c r="M209">
        <v>7</v>
      </c>
      <c r="N209">
        <v>10</v>
      </c>
      <c r="O209">
        <v>91.846999999999994</v>
      </c>
      <c r="P209">
        <v>70.8596</v>
      </c>
      <c r="Q209">
        <v>24.152799999999999</v>
      </c>
      <c r="R209">
        <v>11.737</v>
      </c>
      <c r="S209">
        <v>6.2394999999999996</v>
      </c>
      <c r="T209">
        <v>2.9464999999999999</v>
      </c>
      <c r="U209">
        <v>4.3810000000000002</v>
      </c>
      <c r="V209">
        <v>2.5586000000000002</v>
      </c>
      <c r="W209">
        <v>1.859</v>
      </c>
      <c r="X209">
        <v>1.3364</v>
      </c>
      <c r="Y209">
        <v>0</v>
      </c>
      <c r="Z209">
        <v>16.312899999999999</v>
      </c>
      <c r="AA209" t="s">
        <v>288</v>
      </c>
      <c r="AB209">
        <v>2.2136999999999998</v>
      </c>
      <c r="AC209" t="s">
        <v>833</v>
      </c>
      <c r="AD209">
        <v>1.4752000000000001</v>
      </c>
      <c r="AE209" t="s">
        <v>259</v>
      </c>
      <c r="AF209">
        <v>1.4164000000000001</v>
      </c>
      <c r="AG209">
        <v>19.113800000000001</v>
      </c>
      <c r="AH209">
        <v>258.44940000000003</v>
      </c>
      <c r="AI209">
        <v>14</v>
      </c>
      <c r="AK209">
        <v>117</v>
      </c>
      <c r="AL209">
        <v>20</v>
      </c>
      <c r="AM209">
        <v>183</v>
      </c>
      <c r="AN209" t="s">
        <v>381</v>
      </c>
      <c r="AP209" t="str">
        <f t="shared" si="3"/>
        <v/>
      </c>
    </row>
    <row r="210" spans="1:42">
      <c r="A210" t="s">
        <v>844</v>
      </c>
      <c r="B210" s="4">
        <v>43401</v>
      </c>
      <c r="C210" s="1">
        <v>0.64236111111111105</v>
      </c>
      <c r="D210" t="s">
        <v>224</v>
      </c>
      <c r="E210" t="s">
        <v>826</v>
      </c>
      <c r="G210">
        <v>10903</v>
      </c>
      <c r="H210" t="s">
        <v>284</v>
      </c>
      <c r="I210" t="s">
        <v>231</v>
      </c>
      <c r="J210" t="s">
        <v>5</v>
      </c>
      <c r="K210" t="s">
        <v>331</v>
      </c>
      <c r="L210" t="s">
        <v>827</v>
      </c>
      <c r="M210">
        <v>8</v>
      </c>
      <c r="N210">
        <v>12</v>
      </c>
      <c r="O210">
        <v>78.282399999999996</v>
      </c>
      <c r="P210">
        <v>78.489400000000003</v>
      </c>
      <c r="Q210">
        <v>25.575900000000001</v>
      </c>
      <c r="R210">
        <v>10.810600000000001</v>
      </c>
      <c r="S210">
        <v>6.2633999999999999</v>
      </c>
      <c r="T210">
        <v>3.8921999999999999</v>
      </c>
      <c r="U210">
        <v>2.6438999999999999</v>
      </c>
      <c r="V210">
        <v>2.0857999999999999</v>
      </c>
      <c r="W210">
        <v>1.5539000000000001</v>
      </c>
      <c r="X210">
        <v>1.6236999999999999</v>
      </c>
      <c r="Y210">
        <v>0</v>
      </c>
      <c r="Z210">
        <v>18.409300000000002</v>
      </c>
      <c r="AA210" t="s">
        <v>845</v>
      </c>
      <c r="AB210">
        <v>0.78320000000000001</v>
      </c>
      <c r="AC210" t="s">
        <v>635</v>
      </c>
      <c r="AD210">
        <v>0.47439999999999999</v>
      </c>
      <c r="AE210" t="s">
        <v>846</v>
      </c>
      <c r="AF210">
        <v>0.68189999999999995</v>
      </c>
      <c r="AG210">
        <v>21.019400000000001</v>
      </c>
      <c r="AH210">
        <v>252.58940000000001</v>
      </c>
      <c r="AI210">
        <v>16</v>
      </c>
      <c r="AK210">
        <v>117</v>
      </c>
      <c r="AL210">
        <v>20</v>
      </c>
      <c r="AM210">
        <v>177</v>
      </c>
      <c r="AN210" t="s">
        <v>381</v>
      </c>
      <c r="AP210" t="str">
        <f t="shared" si="3"/>
        <v/>
      </c>
    </row>
    <row r="211" spans="1:42">
      <c r="A211" t="s">
        <v>847</v>
      </c>
      <c r="B211" s="4">
        <v>43401</v>
      </c>
      <c r="C211" s="1">
        <v>0.64236111111111105</v>
      </c>
      <c r="D211" t="s">
        <v>224</v>
      </c>
      <c r="E211" t="s">
        <v>826</v>
      </c>
      <c r="G211">
        <v>10903</v>
      </c>
      <c r="H211" t="s">
        <v>284</v>
      </c>
      <c r="I211" t="s">
        <v>231</v>
      </c>
      <c r="J211" t="s">
        <v>5</v>
      </c>
      <c r="K211" t="s">
        <v>331</v>
      </c>
      <c r="L211" t="s">
        <v>827</v>
      </c>
      <c r="M211">
        <v>13</v>
      </c>
      <c r="N211">
        <v>6</v>
      </c>
      <c r="O211">
        <v>59.181899999999999</v>
      </c>
      <c r="P211">
        <v>81.4572</v>
      </c>
      <c r="Q211">
        <v>26.675799999999999</v>
      </c>
      <c r="R211">
        <v>11.7242</v>
      </c>
      <c r="S211">
        <v>8.8343000000000007</v>
      </c>
      <c r="T211">
        <v>5.9001999999999999</v>
      </c>
      <c r="U211">
        <v>4.1746999999999996</v>
      </c>
      <c r="V211">
        <v>2.6711999999999998</v>
      </c>
      <c r="W211">
        <v>2.431</v>
      </c>
      <c r="X211">
        <v>1.5609999999999999</v>
      </c>
      <c r="Y211">
        <v>0</v>
      </c>
      <c r="Z211">
        <v>18.425000000000001</v>
      </c>
      <c r="AA211" t="s">
        <v>309</v>
      </c>
      <c r="AB211">
        <v>1.5488</v>
      </c>
      <c r="AC211" t="s">
        <v>639</v>
      </c>
      <c r="AD211">
        <v>2.6880999999999999</v>
      </c>
      <c r="AE211" t="s">
        <v>636</v>
      </c>
      <c r="AF211">
        <v>0.99660000000000004</v>
      </c>
      <c r="AG211">
        <v>18.909099999999999</v>
      </c>
      <c r="AH211">
        <v>247.179</v>
      </c>
      <c r="AI211">
        <v>12</v>
      </c>
      <c r="AK211">
        <v>110</v>
      </c>
      <c r="AL211">
        <v>20</v>
      </c>
      <c r="AM211">
        <v>14</v>
      </c>
      <c r="AN211" t="s">
        <v>381</v>
      </c>
      <c r="AP211" t="str">
        <f t="shared" si="3"/>
        <v/>
      </c>
    </row>
    <row r="212" spans="1:42">
      <c r="A212" t="s">
        <v>848</v>
      </c>
      <c r="B212" s="4">
        <v>43401</v>
      </c>
      <c r="C212" s="1">
        <v>0.64236111111111105</v>
      </c>
      <c r="D212" t="s">
        <v>224</v>
      </c>
      <c r="E212" t="s">
        <v>826</v>
      </c>
      <c r="G212">
        <v>10903</v>
      </c>
      <c r="H212" t="s">
        <v>284</v>
      </c>
      <c r="I212" t="s">
        <v>231</v>
      </c>
      <c r="J212" t="s">
        <v>5</v>
      </c>
      <c r="K212" t="s">
        <v>331</v>
      </c>
      <c r="L212" t="s">
        <v>827</v>
      </c>
      <c r="M212">
        <v>3</v>
      </c>
      <c r="N212">
        <v>8</v>
      </c>
      <c r="O212">
        <v>60.2517</v>
      </c>
      <c r="P212">
        <v>50.201599999999999</v>
      </c>
      <c r="Q212">
        <v>33.021999999999998</v>
      </c>
      <c r="R212">
        <v>21.501200000000001</v>
      </c>
      <c r="S212">
        <v>5.3055000000000003</v>
      </c>
      <c r="T212">
        <v>10.5322</v>
      </c>
      <c r="U212">
        <v>3.0169999999999999</v>
      </c>
      <c r="V212">
        <v>2.7810000000000001</v>
      </c>
      <c r="W212">
        <v>1.1913</v>
      </c>
      <c r="X212">
        <v>1.8358000000000001</v>
      </c>
      <c r="Y212">
        <v>0</v>
      </c>
      <c r="Z212">
        <v>18.88</v>
      </c>
      <c r="AA212" t="s">
        <v>422</v>
      </c>
      <c r="AB212">
        <v>1.6966000000000001</v>
      </c>
      <c r="AC212" t="s">
        <v>849</v>
      </c>
      <c r="AD212">
        <v>1.6493</v>
      </c>
      <c r="AE212" t="s">
        <v>247</v>
      </c>
      <c r="AF212">
        <v>2.492</v>
      </c>
      <c r="AG212">
        <v>21.3551</v>
      </c>
      <c r="AH212">
        <v>235.7124</v>
      </c>
      <c r="AI212">
        <v>16</v>
      </c>
      <c r="AK212">
        <v>124</v>
      </c>
      <c r="AL212">
        <v>20</v>
      </c>
      <c r="AM212">
        <v>45</v>
      </c>
      <c r="AN212" t="s">
        <v>381</v>
      </c>
      <c r="AP212" t="str">
        <f t="shared" si="3"/>
        <v/>
      </c>
    </row>
    <row r="213" spans="1:42">
      <c r="A213" t="s">
        <v>850</v>
      </c>
      <c r="B213" s="4">
        <v>43401</v>
      </c>
      <c r="C213" s="1">
        <v>0.64236111111111105</v>
      </c>
      <c r="D213" t="s">
        <v>224</v>
      </c>
      <c r="E213" t="s">
        <v>826</v>
      </c>
      <c r="G213">
        <v>10903</v>
      </c>
      <c r="H213" t="s">
        <v>284</v>
      </c>
      <c r="I213" t="s">
        <v>231</v>
      </c>
      <c r="J213" t="s">
        <v>5</v>
      </c>
      <c r="K213" t="s">
        <v>331</v>
      </c>
      <c r="L213" t="s">
        <v>827</v>
      </c>
      <c r="M213">
        <v>17</v>
      </c>
      <c r="N213">
        <v>5</v>
      </c>
      <c r="O213">
        <v>99.879000000000005</v>
      </c>
      <c r="P213">
        <v>41.994799999999998</v>
      </c>
      <c r="Q213">
        <v>22.649899999999999</v>
      </c>
      <c r="R213">
        <v>14.4153</v>
      </c>
      <c r="S213">
        <v>4.45</v>
      </c>
      <c r="T213">
        <v>4.9516</v>
      </c>
      <c r="U213">
        <v>2.9628999999999999</v>
      </c>
      <c r="V213">
        <v>2.8308</v>
      </c>
      <c r="W213">
        <v>1.5490999999999999</v>
      </c>
      <c r="X213">
        <v>1.7644</v>
      </c>
      <c r="Y213">
        <v>0</v>
      </c>
      <c r="Z213">
        <v>17.613600000000002</v>
      </c>
      <c r="AA213" t="s">
        <v>676</v>
      </c>
      <c r="AB213">
        <v>1.8460000000000001</v>
      </c>
      <c r="AC213" t="s">
        <v>851</v>
      </c>
      <c r="AD213">
        <v>0.67969999999999997</v>
      </c>
      <c r="AE213" t="s">
        <v>852</v>
      </c>
      <c r="AF213">
        <v>0.50129999999999997</v>
      </c>
      <c r="AG213">
        <v>13.9818</v>
      </c>
      <c r="AH213">
        <v>232.0702</v>
      </c>
      <c r="AI213">
        <v>12</v>
      </c>
      <c r="AK213">
        <v>104</v>
      </c>
      <c r="AL213">
        <v>20</v>
      </c>
      <c r="AM213">
        <v>16</v>
      </c>
      <c r="AN213" t="s">
        <v>381</v>
      </c>
      <c r="AP213" t="str">
        <f t="shared" si="3"/>
        <v/>
      </c>
    </row>
    <row r="214" spans="1:42">
      <c r="A214" t="s">
        <v>853</v>
      </c>
      <c r="B214" s="4">
        <v>43401</v>
      </c>
      <c r="C214" s="1">
        <v>0.64236111111111105</v>
      </c>
      <c r="D214" t="s">
        <v>224</v>
      </c>
      <c r="E214" t="s">
        <v>826</v>
      </c>
      <c r="G214">
        <v>10903</v>
      </c>
      <c r="H214" t="s">
        <v>284</v>
      </c>
      <c r="I214" t="s">
        <v>231</v>
      </c>
      <c r="J214" t="s">
        <v>5</v>
      </c>
      <c r="K214" t="s">
        <v>331</v>
      </c>
      <c r="L214" t="s">
        <v>827</v>
      </c>
      <c r="M214">
        <v>15</v>
      </c>
      <c r="N214">
        <v>9</v>
      </c>
      <c r="O214">
        <v>75.587500000000006</v>
      </c>
      <c r="P214">
        <v>44.247999999999998</v>
      </c>
      <c r="Q214">
        <v>27.231200000000001</v>
      </c>
      <c r="R214">
        <v>6.9051999999999998</v>
      </c>
      <c r="S214">
        <v>5.2632000000000003</v>
      </c>
      <c r="T214">
        <v>4.2332000000000001</v>
      </c>
      <c r="U214">
        <v>3.0602999999999998</v>
      </c>
      <c r="V214">
        <v>1.9859</v>
      </c>
      <c r="W214">
        <v>1.1712</v>
      </c>
      <c r="X214">
        <v>1.5014000000000001</v>
      </c>
      <c r="Y214">
        <v>0</v>
      </c>
      <c r="Z214">
        <v>21.177900000000001</v>
      </c>
      <c r="AA214" t="s">
        <v>305</v>
      </c>
      <c r="AB214">
        <v>0.46800000000000003</v>
      </c>
      <c r="AC214" t="s">
        <v>306</v>
      </c>
      <c r="AD214">
        <v>0.90749999999999997</v>
      </c>
      <c r="AE214" t="s">
        <v>854</v>
      </c>
      <c r="AF214">
        <v>8.3635999999999999</v>
      </c>
      <c r="AG214">
        <v>21.980599999999999</v>
      </c>
      <c r="AH214">
        <v>224.0847</v>
      </c>
      <c r="AI214">
        <v>20</v>
      </c>
      <c r="AK214">
        <v>106</v>
      </c>
      <c r="AL214">
        <v>20</v>
      </c>
      <c r="AM214">
        <v>14</v>
      </c>
      <c r="AN214" t="s">
        <v>381</v>
      </c>
      <c r="AP214" t="str">
        <f t="shared" si="3"/>
        <v/>
      </c>
    </row>
    <row r="215" spans="1:42">
      <c r="A215" t="s">
        <v>855</v>
      </c>
      <c r="B215" s="4">
        <v>43401</v>
      </c>
      <c r="C215" s="1">
        <v>0.64236111111111105</v>
      </c>
      <c r="D215" t="s">
        <v>224</v>
      </c>
      <c r="E215" t="s">
        <v>826</v>
      </c>
      <c r="G215">
        <v>10903</v>
      </c>
      <c r="H215" t="s">
        <v>284</v>
      </c>
      <c r="I215" t="s">
        <v>231</v>
      </c>
      <c r="J215" t="s">
        <v>5</v>
      </c>
      <c r="K215" t="s">
        <v>331</v>
      </c>
      <c r="L215" t="s">
        <v>827</v>
      </c>
      <c r="M215">
        <v>11</v>
      </c>
      <c r="N215">
        <v>4</v>
      </c>
      <c r="O215">
        <v>87.78</v>
      </c>
      <c r="P215">
        <v>46.3857</v>
      </c>
      <c r="Q215">
        <v>24.8066</v>
      </c>
      <c r="R215">
        <v>7.6264000000000003</v>
      </c>
      <c r="S215">
        <v>4.6651999999999996</v>
      </c>
      <c r="T215">
        <v>1.821</v>
      </c>
      <c r="U215">
        <v>0</v>
      </c>
      <c r="V215">
        <v>0</v>
      </c>
      <c r="W215">
        <v>0</v>
      </c>
      <c r="X215">
        <v>0</v>
      </c>
      <c r="Y215">
        <v>7.8728999999999996</v>
      </c>
      <c r="Z215">
        <v>0</v>
      </c>
      <c r="AA215" t="s">
        <v>313</v>
      </c>
      <c r="AB215">
        <v>3.27</v>
      </c>
      <c r="AC215" t="s">
        <v>278</v>
      </c>
      <c r="AD215">
        <v>3.1074000000000002</v>
      </c>
      <c r="AE215" t="s">
        <v>856</v>
      </c>
      <c r="AF215">
        <v>0.49490000000000001</v>
      </c>
      <c r="AG215">
        <v>28.8001</v>
      </c>
      <c r="AH215">
        <v>216.6302</v>
      </c>
      <c r="AI215">
        <v>20</v>
      </c>
      <c r="AK215">
        <v>119</v>
      </c>
      <c r="AL215">
        <v>20</v>
      </c>
      <c r="AM215">
        <v>47</v>
      </c>
      <c r="AN215" t="s">
        <v>381</v>
      </c>
      <c r="AP215" t="str">
        <f t="shared" si="3"/>
        <v/>
      </c>
    </row>
    <row r="216" spans="1:42">
      <c r="A216" t="s">
        <v>857</v>
      </c>
      <c r="B216" s="4">
        <v>43401</v>
      </c>
      <c r="C216" s="1">
        <v>0.64236111111111105</v>
      </c>
      <c r="D216" t="s">
        <v>224</v>
      </c>
      <c r="E216" t="s">
        <v>826</v>
      </c>
      <c r="G216">
        <v>10903</v>
      </c>
      <c r="H216" t="s">
        <v>284</v>
      </c>
      <c r="I216" t="s">
        <v>231</v>
      </c>
      <c r="J216" t="s">
        <v>5</v>
      </c>
      <c r="K216" t="s">
        <v>331</v>
      </c>
      <c r="L216" t="s">
        <v>827</v>
      </c>
      <c r="M216">
        <v>14</v>
      </c>
      <c r="N216">
        <v>6</v>
      </c>
      <c r="O216">
        <v>69.840800000000002</v>
      </c>
      <c r="P216">
        <v>53.445</v>
      </c>
      <c r="Q216">
        <v>24.615200000000002</v>
      </c>
      <c r="R216">
        <v>9.1367999999999991</v>
      </c>
      <c r="S216">
        <v>7.0625999999999998</v>
      </c>
      <c r="T216">
        <v>2.1503999999999999</v>
      </c>
      <c r="U216">
        <v>0</v>
      </c>
      <c r="V216">
        <v>0</v>
      </c>
      <c r="W216">
        <v>0</v>
      </c>
      <c r="X216">
        <v>0</v>
      </c>
      <c r="Y216">
        <v>8.5585000000000004</v>
      </c>
      <c r="Z216">
        <v>14.3429</v>
      </c>
      <c r="AA216" t="s">
        <v>302</v>
      </c>
      <c r="AB216">
        <v>3.7357999999999998</v>
      </c>
      <c r="AC216" t="s">
        <v>237</v>
      </c>
      <c r="AD216">
        <v>3.9809000000000001</v>
      </c>
      <c r="AE216" t="s">
        <v>267</v>
      </c>
      <c r="AF216">
        <v>0.95679999999999998</v>
      </c>
      <c r="AG216">
        <v>11.083399999999999</v>
      </c>
      <c r="AH216">
        <v>208.9091</v>
      </c>
      <c r="AI216">
        <v>6</v>
      </c>
      <c r="AK216">
        <v>109</v>
      </c>
      <c r="AL216">
        <v>20</v>
      </c>
      <c r="AM216">
        <v>19</v>
      </c>
      <c r="AN216" t="s">
        <v>381</v>
      </c>
      <c r="AP216" t="str">
        <f t="shared" si="3"/>
        <v/>
      </c>
    </row>
    <row r="217" spans="1:42">
      <c r="A217" t="s">
        <v>858</v>
      </c>
      <c r="B217" s="4">
        <v>43401</v>
      </c>
      <c r="C217" s="1">
        <v>0.64236111111111105</v>
      </c>
      <c r="D217" t="s">
        <v>224</v>
      </c>
      <c r="E217" t="s">
        <v>826</v>
      </c>
      <c r="G217">
        <v>10903</v>
      </c>
      <c r="H217" t="s">
        <v>284</v>
      </c>
      <c r="I217" t="s">
        <v>231</v>
      </c>
      <c r="J217" t="s">
        <v>5</v>
      </c>
      <c r="K217" t="s">
        <v>331</v>
      </c>
      <c r="L217" t="s">
        <v>827</v>
      </c>
      <c r="M217">
        <v>19</v>
      </c>
      <c r="N217">
        <v>11</v>
      </c>
      <c r="O217">
        <v>76.641599999999997</v>
      </c>
      <c r="P217">
        <v>37.831400000000002</v>
      </c>
      <c r="Q217">
        <v>21.2578</v>
      </c>
      <c r="R217">
        <v>9.6022999999999996</v>
      </c>
      <c r="S217">
        <v>7.6475999999999997</v>
      </c>
      <c r="T217">
        <v>6.5048000000000004</v>
      </c>
      <c r="U217">
        <v>4.1844000000000001</v>
      </c>
      <c r="V217">
        <v>2.0767000000000002</v>
      </c>
      <c r="W217">
        <v>1.5678000000000001</v>
      </c>
      <c r="X217">
        <v>1.327</v>
      </c>
      <c r="Y217">
        <v>0</v>
      </c>
      <c r="Z217">
        <v>17.695699999999999</v>
      </c>
      <c r="AA217" t="s">
        <v>651</v>
      </c>
      <c r="AB217">
        <v>0.83740000000000003</v>
      </c>
      <c r="AC217" t="s">
        <v>859</v>
      </c>
      <c r="AD217">
        <v>0.54559999999999997</v>
      </c>
      <c r="AE217" t="s">
        <v>860</v>
      </c>
      <c r="AF217">
        <v>0.1052</v>
      </c>
      <c r="AG217">
        <v>20.927199999999999</v>
      </c>
      <c r="AH217">
        <v>208.75239999999999</v>
      </c>
      <c r="AI217">
        <v>20</v>
      </c>
      <c r="AK217">
        <v>101</v>
      </c>
      <c r="AL217">
        <v>20</v>
      </c>
      <c r="AM217">
        <v>7</v>
      </c>
      <c r="AN217" t="s">
        <v>381</v>
      </c>
      <c r="AP217" t="str">
        <f t="shared" si="3"/>
        <v/>
      </c>
    </row>
    <row r="218" spans="1:42">
      <c r="A218" t="s">
        <v>861</v>
      </c>
      <c r="B218" s="4">
        <v>43401</v>
      </c>
      <c r="C218" s="1">
        <v>0.64236111111111105</v>
      </c>
      <c r="D218" t="s">
        <v>224</v>
      </c>
      <c r="E218" t="s">
        <v>826</v>
      </c>
      <c r="G218">
        <v>10903</v>
      </c>
      <c r="H218" t="s">
        <v>284</v>
      </c>
      <c r="I218" t="s">
        <v>231</v>
      </c>
      <c r="J218" t="s">
        <v>5</v>
      </c>
      <c r="K218" t="s">
        <v>331</v>
      </c>
      <c r="L218" t="s">
        <v>827</v>
      </c>
      <c r="M218">
        <v>1</v>
      </c>
      <c r="N218">
        <v>5</v>
      </c>
      <c r="O218">
        <v>47.4482</v>
      </c>
      <c r="P218">
        <v>59.496899999999997</v>
      </c>
      <c r="Q218">
        <v>33.145499999999998</v>
      </c>
      <c r="R218">
        <v>7.9371999999999998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19.706299999999999</v>
      </c>
      <c r="Z218">
        <v>8.7241999999999997</v>
      </c>
      <c r="AA218" t="s">
        <v>862</v>
      </c>
      <c r="AB218">
        <v>1.3407</v>
      </c>
      <c r="AC218" t="s">
        <v>242</v>
      </c>
      <c r="AD218">
        <v>0.372</v>
      </c>
      <c r="AE218" t="s">
        <v>863</v>
      </c>
      <c r="AF218">
        <v>1.4616</v>
      </c>
      <c r="AG218">
        <v>25.9</v>
      </c>
      <c r="AH218">
        <v>205.5326</v>
      </c>
      <c r="AI218">
        <v>12</v>
      </c>
      <c r="AK218">
        <v>129</v>
      </c>
      <c r="AL218">
        <v>20</v>
      </c>
      <c r="AM218">
        <v>280</v>
      </c>
      <c r="AN218" t="s">
        <v>381</v>
      </c>
      <c r="AP218" t="str">
        <f t="shared" si="3"/>
        <v/>
      </c>
    </row>
    <row r="219" spans="1:42">
      <c r="A219" t="s">
        <v>864</v>
      </c>
      <c r="B219" s="4">
        <v>43401</v>
      </c>
      <c r="C219" s="1">
        <v>0.64236111111111105</v>
      </c>
      <c r="D219" t="s">
        <v>224</v>
      </c>
      <c r="E219" t="s">
        <v>826</v>
      </c>
      <c r="G219">
        <v>10903</v>
      </c>
      <c r="H219" t="s">
        <v>284</v>
      </c>
      <c r="I219" t="s">
        <v>231</v>
      </c>
      <c r="J219" t="s">
        <v>5</v>
      </c>
      <c r="K219" t="s">
        <v>331</v>
      </c>
      <c r="L219" t="s">
        <v>827</v>
      </c>
      <c r="M219">
        <v>16</v>
      </c>
      <c r="N219">
        <v>5</v>
      </c>
      <c r="O219">
        <v>60.460799999999999</v>
      </c>
      <c r="P219">
        <v>41.978000000000002</v>
      </c>
      <c r="Q219">
        <v>25.354399999999998</v>
      </c>
      <c r="R219">
        <v>13.1096</v>
      </c>
      <c r="S219">
        <v>8.7563999999999993</v>
      </c>
      <c r="T219">
        <v>5.4458000000000002</v>
      </c>
      <c r="U219">
        <v>2.9127999999999998</v>
      </c>
      <c r="V219">
        <v>1.8657999999999999</v>
      </c>
      <c r="W219">
        <v>0.70130000000000003</v>
      </c>
      <c r="X219">
        <v>0</v>
      </c>
      <c r="Y219">
        <v>1.6137999999999999</v>
      </c>
      <c r="Z219">
        <v>20.360700000000001</v>
      </c>
      <c r="AA219" t="s">
        <v>865</v>
      </c>
      <c r="AB219">
        <v>5.7200000000000001E-2</v>
      </c>
      <c r="AC219" t="s">
        <v>866</v>
      </c>
      <c r="AD219">
        <v>1.7907999999999999</v>
      </c>
      <c r="AE219" t="s">
        <v>259</v>
      </c>
      <c r="AF219">
        <v>1.2451000000000001</v>
      </c>
      <c r="AG219">
        <v>18.9331</v>
      </c>
      <c r="AH219">
        <v>204.5857</v>
      </c>
      <c r="AI219">
        <v>25</v>
      </c>
      <c r="AK219">
        <v>105</v>
      </c>
      <c r="AL219">
        <v>20</v>
      </c>
      <c r="AM219">
        <v>18</v>
      </c>
      <c r="AN219" t="s">
        <v>381</v>
      </c>
      <c r="AP219" t="str">
        <f t="shared" si="3"/>
        <v/>
      </c>
    </row>
    <row r="220" spans="1:42">
      <c r="A220" t="s">
        <v>867</v>
      </c>
      <c r="B220" s="4">
        <v>43401</v>
      </c>
      <c r="C220" s="1">
        <v>0.64236111111111105</v>
      </c>
      <c r="D220" t="s">
        <v>224</v>
      </c>
      <c r="E220" t="s">
        <v>826</v>
      </c>
      <c r="G220">
        <v>10903</v>
      </c>
      <c r="H220" t="s">
        <v>284</v>
      </c>
      <c r="I220" t="s">
        <v>231</v>
      </c>
      <c r="J220" t="s">
        <v>5</v>
      </c>
      <c r="K220" t="s">
        <v>331</v>
      </c>
      <c r="L220" t="s">
        <v>827</v>
      </c>
      <c r="M220">
        <v>20</v>
      </c>
      <c r="N220">
        <v>9</v>
      </c>
      <c r="O220">
        <v>52.551299999999998</v>
      </c>
      <c r="P220">
        <v>42.566099999999999</v>
      </c>
      <c r="Q220">
        <v>18.865600000000001</v>
      </c>
      <c r="R220">
        <v>6.7782</v>
      </c>
      <c r="S220">
        <v>4.8807</v>
      </c>
      <c r="T220">
        <v>3.1957</v>
      </c>
      <c r="U220">
        <v>2.8391000000000002</v>
      </c>
      <c r="V220">
        <v>1.7155</v>
      </c>
      <c r="W220">
        <v>1.4363999999999999</v>
      </c>
      <c r="X220">
        <v>0</v>
      </c>
      <c r="Y220">
        <v>1.2747999999999999</v>
      </c>
      <c r="Z220">
        <v>13.09</v>
      </c>
      <c r="AA220" t="s">
        <v>868</v>
      </c>
      <c r="AB220">
        <v>1.7000000000000001E-2</v>
      </c>
      <c r="AC220" t="s">
        <v>658</v>
      </c>
      <c r="AD220">
        <v>8.9099999999999999E-2</v>
      </c>
      <c r="AE220" t="s">
        <v>353</v>
      </c>
      <c r="AF220">
        <v>1.0952</v>
      </c>
      <c r="AG220">
        <v>14.416600000000001</v>
      </c>
      <c r="AH220">
        <v>164.81120000000001</v>
      </c>
      <c r="AI220">
        <v>50</v>
      </c>
      <c r="AK220">
        <v>101</v>
      </c>
      <c r="AL220">
        <v>20</v>
      </c>
      <c r="AM220">
        <v>7</v>
      </c>
      <c r="AN220" t="s">
        <v>381</v>
      </c>
      <c r="AP220" t="str">
        <f t="shared" si="3"/>
        <v/>
      </c>
    </row>
    <row r="221" spans="1:42">
      <c r="A221" t="s">
        <v>869</v>
      </c>
      <c r="B221" s="4">
        <v>43401</v>
      </c>
      <c r="C221" s="1">
        <v>0.64236111111111105</v>
      </c>
      <c r="D221" t="s">
        <v>224</v>
      </c>
      <c r="E221" t="s">
        <v>826</v>
      </c>
      <c r="G221">
        <v>10903</v>
      </c>
      <c r="H221" t="s">
        <v>284</v>
      </c>
      <c r="I221" t="s">
        <v>231</v>
      </c>
      <c r="J221" t="s">
        <v>5</v>
      </c>
      <c r="K221" t="s">
        <v>331</v>
      </c>
      <c r="L221" t="s">
        <v>827</v>
      </c>
      <c r="M221">
        <v>12</v>
      </c>
      <c r="N221">
        <v>5</v>
      </c>
      <c r="O221">
        <v>43.155099999999997</v>
      </c>
      <c r="P221">
        <v>32.011699999999998</v>
      </c>
      <c r="Q221">
        <v>32.922699999999999</v>
      </c>
      <c r="R221">
        <v>9.3377999999999997</v>
      </c>
      <c r="S221">
        <v>5.0670000000000002</v>
      </c>
      <c r="T221">
        <v>3.8948</v>
      </c>
      <c r="U221">
        <v>3.0506000000000002</v>
      </c>
      <c r="V221">
        <v>1.978</v>
      </c>
      <c r="W221">
        <v>1.5972</v>
      </c>
      <c r="X221">
        <v>1.19</v>
      </c>
      <c r="Y221">
        <v>0</v>
      </c>
      <c r="Z221">
        <v>11.1793</v>
      </c>
      <c r="AA221" t="s">
        <v>299</v>
      </c>
      <c r="AB221">
        <v>2.0968</v>
      </c>
      <c r="AC221" t="s">
        <v>314</v>
      </c>
      <c r="AD221">
        <v>1.9835</v>
      </c>
      <c r="AE221" t="s">
        <v>870</v>
      </c>
      <c r="AF221">
        <v>2.2618</v>
      </c>
      <c r="AG221">
        <v>7.8567999999999998</v>
      </c>
      <c r="AH221">
        <v>159.58320000000001</v>
      </c>
      <c r="AI221">
        <v>20</v>
      </c>
      <c r="AK221">
        <v>111</v>
      </c>
      <c r="AL221">
        <v>20</v>
      </c>
      <c r="AM221">
        <v>103</v>
      </c>
      <c r="AN221" t="s">
        <v>381</v>
      </c>
      <c r="AP221" t="str">
        <f t="shared" si="3"/>
        <v/>
      </c>
    </row>
    <row r="222" spans="1:42">
      <c r="A222" t="s">
        <v>871</v>
      </c>
      <c r="B222" s="4">
        <v>43401</v>
      </c>
      <c r="C222" s="1">
        <v>0.64236111111111105</v>
      </c>
      <c r="D222" t="s">
        <v>224</v>
      </c>
      <c r="E222" t="s">
        <v>826</v>
      </c>
      <c r="G222">
        <v>10903</v>
      </c>
      <c r="H222" t="s">
        <v>284</v>
      </c>
      <c r="I222" t="s">
        <v>231</v>
      </c>
      <c r="J222" t="s">
        <v>5</v>
      </c>
      <c r="K222" t="s">
        <v>331</v>
      </c>
      <c r="L222" t="s">
        <v>827</v>
      </c>
      <c r="M222">
        <v>21</v>
      </c>
      <c r="N222">
        <v>8</v>
      </c>
      <c r="O222">
        <v>41.234699999999997</v>
      </c>
      <c r="P222">
        <v>37.199199999999998</v>
      </c>
      <c r="Q222">
        <v>15.600199999999999</v>
      </c>
      <c r="R222">
        <v>6.9119999999999999</v>
      </c>
      <c r="S222">
        <v>4.6775000000000002</v>
      </c>
      <c r="T222">
        <v>2.2115999999999998</v>
      </c>
      <c r="U222">
        <v>1.7602</v>
      </c>
      <c r="V222">
        <v>2.3578000000000001</v>
      </c>
      <c r="W222">
        <v>1.0045999999999999</v>
      </c>
      <c r="X222">
        <v>1.4108000000000001</v>
      </c>
      <c r="Y222">
        <v>0</v>
      </c>
      <c r="Z222">
        <v>20.877099999999999</v>
      </c>
      <c r="AB222">
        <v>0</v>
      </c>
      <c r="AC222" t="s">
        <v>407</v>
      </c>
      <c r="AD222">
        <v>0.34310000000000002</v>
      </c>
      <c r="AE222" t="s">
        <v>255</v>
      </c>
      <c r="AF222">
        <v>1.9857</v>
      </c>
      <c r="AG222">
        <v>13.0504</v>
      </c>
      <c r="AH222">
        <v>150.625</v>
      </c>
      <c r="AI222">
        <v>0</v>
      </c>
      <c r="AK222">
        <v>101</v>
      </c>
      <c r="AL222">
        <v>20</v>
      </c>
      <c r="AM222">
        <v>82</v>
      </c>
      <c r="AN222" t="s">
        <v>381</v>
      </c>
      <c r="AP222" t="str">
        <f t="shared" si="3"/>
        <v/>
      </c>
    </row>
    <row r="223" spans="1:42">
      <c r="A223" t="s">
        <v>873</v>
      </c>
      <c r="B223" s="4">
        <v>43401</v>
      </c>
      <c r="C223" s="1">
        <v>0.64930555555555558</v>
      </c>
      <c r="D223" t="s">
        <v>146</v>
      </c>
      <c r="E223" t="s">
        <v>552</v>
      </c>
      <c r="F223" t="s">
        <v>428</v>
      </c>
      <c r="G223">
        <v>9747</v>
      </c>
      <c r="H223" t="s">
        <v>230</v>
      </c>
      <c r="I223" t="s">
        <v>231</v>
      </c>
      <c r="J223" t="s">
        <v>5</v>
      </c>
      <c r="K223" t="s">
        <v>331</v>
      </c>
      <c r="L223" t="s">
        <v>872</v>
      </c>
      <c r="M223">
        <v>1</v>
      </c>
      <c r="N223">
        <v>6</v>
      </c>
      <c r="O223">
        <v>123</v>
      </c>
      <c r="P223">
        <v>64.164599999999993</v>
      </c>
      <c r="Q223">
        <v>39.525100000000002</v>
      </c>
      <c r="R223">
        <v>14.6921</v>
      </c>
      <c r="S223">
        <v>5.2506000000000004</v>
      </c>
      <c r="T223">
        <v>3.2439</v>
      </c>
      <c r="U223">
        <v>1.6339999999999999</v>
      </c>
      <c r="V223">
        <v>0</v>
      </c>
      <c r="W223">
        <v>0</v>
      </c>
      <c r="X223">
        <v>0</v>
      </c>
      <c r="Y223">
        <v>6.6890000000000001</v>
      </c>
      <c r="Z223">
        <v>5.5525000000000002</v>
      </c>
      <c r="AA223" t="s">
        <v>874</v>
      </c>
      <c r="AB223">
        <v>4.7171000000000003</v>
      </c>
      <c r="AC223" t="s">
        <v>875</v>
      </c>
      <c r="AD223">
        <v>2.5143</v>
      </c>
      <c r="AE223" t="s">
        <v>459</v>
      </c>
      <c r="AF223">
        <v>1.9412</v>
      </c>
      <c r="AG223">
        <v>67.4666</v>
      </c>
      <c r="AH223" s="23">
        <v>340.39089999999999</v>
      </c>
      <c r="AI223">
        <v>5.5</v>
      </c>
      <c r="AK223">
        <v>135</v>
      </c>
      <c r="AL223">
        <v>10</v>
      </c>
      <c r="AM223">
        <v>12</v>
      </c>
      <c r="AN223" t="s">
        <v>624</v>
      </c>
      <c r="AP223" t="str">
        <f t="shared" si="3"/>
        <v>Bold</v>
      </c>
    </row>
    <row r="224" spans="1:42">
      <c r="A224" t="s">
        <v>876</v>
      </c>
      <c r="B224" s="4">
        <v>43401</v>
      </c>
      <c r="C224" s="1">
        <v>0.64930555555555558</v>
      </c>
      <c r="D224" t="s">
        <v>146</v>
      </c>
      <c r="E224" t="s">
        <v>552</v>
      </c>
      <c r="F224" t="s">
        <v>428</v>
      </c>
      <c r="G224">
        <v>9747</v>
      </c>
      <c r="H224" t="s">
        <v>230</v>
      </c>
      <c r="I224" t="s">
        <v>231</v>
      </c>
      <c r="J224" t="s">
        <v>5</v>
      </c>
      <c r="K224" t="s">
        <v>331</v>
      </c>
      <c r="L224" t="s">
        <v>872</v>
      </c>
      <c r="M224">
        <v>5</v>
      </c>
      <c r="N224">
        <v>7</v>
      </c>
      <c r="O224">
        <v>109.2</v>
      </c>
      <c r="P224">
        <v>72.415599999999998</v>
      </c>
      <c r="Q224">
        <v>30.643899999999999</v>
      </c>
      <c r="R224">
        <v>6.9584000000000001</v>
      </c>
      <c r="S224">
        <v>4.0734000000000004</v>
      </c>
      <c r="T224">
        <v>4.5128000000000004</v>
      </c>
      <c r="U224">
        <v>2.6673</v>
      </c>
      <c r="V224">
        <v>1.6060000000000001</v>
      </c>
      <c r="W224">
        <v>0</v>
      </c>
      <c r="X224">
        <v>0</v>
      </c>
      <c r="Y224">
        <v>3.4051999999999998</v>
      </c>
      <c r="Z224">
        <v>18.6936</v>
      </c>
      <c r="AA224" t="s">
        <v>877</v>
      </c>
      <c r="AB224">
        <v>1.9039999999999999</v>
      </c>
      <c r="AC224" t="s">
        <v>878</v>
      </c>
      <c r="AD224">
        <v>4.0403000000000002</v>
      </c>
      <c r="AE224" t="s">
        <v>307</v>
      </c>
      <c r="AF224">
        <v>1.8634999999999999</v>
      </c>
      <c r="AG224">
        <v>25.424600000000002</v>
      </c>
      <c r="AH224">
        <v>287.4085</v>
      </c>
      <c r="AI224">
        <v>4</v>
      </c>
      <c r="AK224">
        <v>127</v>
      </c>
      <c r="AL224">
        <v>10</v>
      </c>
      <c r="AM224">
        <v>25</v>
      </c>
      <c r="AN224" t="s">
        <v>624</v>
      </c>
      <c r="AP224" t="str">
        <f t="shared" si="3"/>
        <v/>
      </c>
    </row>
    <row r="225" spans="1:42">
      <c r="A225" t="s">
        <v>879</v>
      </c>
      <c r="B225" s="4">
        <v>43401</v>
      </c>
      <c r="C225" s="1">
        <v>0.64930555555555558</v>
      </c>
      <c r="D225" t="s">
        <v>146</v>
      </c>
      <c r="E225" t="s">
        <v>552</v>
      </c>
      <c r="F225" t="s">
        <v>428</v>
      </c>
      <c r="G225">
        <v>9747</v>
      </c>
      <c r="H225" t="s">
        <v>230</v>
      </c>
      <c r="I225" t="s">
        <v>231</v>
      </c>
      <c r="J225" t="s">
        <v>5</v>
      </c>
      <c r="K225" t="s">
        <v>331</v>
      </c>
      <c r="L225" t="s">
        <v>872</v>
      </c>
      <c r="M225">
        <v>8</v>
      </c>
      <c r="N225">
        <v>6</v>
      </c>
      <c r="O225">
        <v>64.342200000000005</v>
      </c>
      <c r="P225">
        <v>81.915999999999997</v>
      </c>
      <c r="Q225">
        <v>28.560600000000001</v>
      </c>
      <c r="R225">
        <v>9.1151</v>
      </c>
      <c r="S225">
        <v>6.7748999999999997</v>
      </c>
      <c r="T225">
        <v>3.3355000000000001</v>
      </c>
      <c r="U225">
        <v>3.8965000000000001</v>
      </c>
      <c r="V225">
        <v>2.3498999999999999</v>
      </c>
      <c r="W225">
        <v>1.131</v>
      </c>
      <c r="X225">
        <v>1.3829</v>
      </c>
      <c r="Y225">
        <v>0</v>
      </c>
      <c r="Z225">
        <v>0</v>
      </c>
      <c r="AA225" t="s">
        <v>880</v>
      </c>
      <c r="AB225">
        <v>2.9093</v>
      </c>
      <c r="AC225" t="s">
        <v>482</v>
      </c>
      <c r="AD225">
        <v>2.7854999999999999</v>
      </c>
      <c r="AE225" t="s">
        <v>881</v>
      </c>
      <c r="AF225">
        <v>0.72809999999999997</v>
      </c>
      <c r="AG225">
        <v>36.9893</v>
      </c>
      <c r="AH225">
        <v>246.2167</v>
      </c>
      <c r="AI225">
        <v>14</v>
      </c>
      <c r="AK225">
        <v>124</v>
      </c>
      <c r="AL225">
        <v>10</v>
      </c>
      <c r="AM225">
        <v>57</v>
      </c>
      <c r="AN225" t="s">
        <v>624</v>
      </c>
      <c r="AP225" t="str">
        <f t="shared" si="3"/>
        <v/>
      </c>
    </row>
    <row r="226" spans="1:42">
      <c r="A226" t="s">
        <v>882</v>
      </c>
      <c r="B226" s="4">
        <v>43401</v>
      </c>
      <c r="C226" s="1">
        <v>0.64930555555555558</v>
      </c>
      <c r="D226" t="s">
        <v>146</v>
      </c>
      <c r="E226" t="s">
        <v>552</v>
      </c>
      <c r="F226" t="s">
        <v>428</v>
      </c>
      <c r="G226">
        <v>9747</v>
      </c>
      <c r="H226" t="s">
        <v>230</v>
      </c>
      <c r="I226" t="s">
        <v>231</v>
      </c>
      <c r="J226" t="s">
        <v>5</v>
      </c>
      <c r="K226" t="s">
        <v>331</v>
      </c>
      <c r="L226" t="s">
        <v>872</v>
      </c>
      <c r="M226">
        <v>4</v>
      </c>
      <c r="N226">
        <v>6</v>
      </c>
      <c r="O226">
        <v>95.197000000000003</v>
      </c>
      <c r="P226">
        <v>42.328800000000001</v>
      </c>
      <c r="Q226">
        <v>30.178799999999999</v>
      </c>
      <c r="R226">
        <v>7.3249000000000004</v>
      </c>
      <c r="S226">
        <v>7.3933</v>
      </c>
      <c r="T226">
        <v>2.0653999999999999</v>
      </c>
      <c r="U226">
        <v>1.3096000000000001</v>
      </c>
      <c r="V226">
        <v>0</v>
      </c>
      <c r="W226">
        <v>0</v>
      </c>
      <c r="X226">
        <v>0</v>
      </c>
      <c r="Y226">
        <v>5.0652999999999997</v>
      </c>
      <c r="Z226">
        <v>21.886399999999998</v>
      </c>
      <c r="AA226" t="s">
        <v>341</v>
      </c>
      <c r="AB226">
        <v>4.1536999999999997</v>
      </c>
      <c r="AC226" t="s">
        <v>346</v>
      </c>
      <c r="AD226">
        <v>3.3018999999999998</v>
      </c>
      <c r="AE226" t="s">
        <v>259</v>
      </c>
      <c r="AF226">
        <v>1.8396999999999999</v>
      </c>
      <c r="AG226">
        <v>13.628399999999999</v>
      </c>
      <c r="AH226">
        <v>235.673</v>
      </c>
      <c r="AI226">
        <v>10</v>
      </c>
      <c r="AK226">
        <v>131</v>
      </c>
      <c r="AL226">
        <v>10</v>
      </c>
      <c r="AM226">
        <v>163</v>
      </c>
      <c r="AN226" t="s">
        <v>624</v>
      </c>
      <c r="AP226" t="str">
        <f t="shared" si="3"/>
        <v/>
      </c>
    </row>
    <row r="227" spans="1:42">
      <c r="A227" t="s">
        <v>883</v>
      </c>
      <c r="B227" s="4">
        <v>43401</v>
      </c>
      <c r="C227" s="1">
        <v>0.64930555555555558</v>
      </c>
      <c r="D227" t="s">
        <v>146</v>
      </c>
      <c r="E227" t="s">
        <v>552</v>
      </c>
      <c r="F227" t="s">
        <v>428</v>
      </c>
      <c r="G227">
        <v>9747</v>
      </c>
      <c r="H227" t="s">
        <v>230</v>
      </c>
      <c r="I227" t="s">
        <v>231</v>
      </c>
      <c r="J227" t="s">
        <v>5</v>
      </c>
      <c r="K227" t="s">
        <v>331</v>
      </c>
      <c r="L227" t="s">
        <v>872</v>
      </c>
      <c r="M227">
        <v>2</v>
      </c>
      <c r="N227">
        <v>7</v>
      </c>
      <c r="O227">
        <v>96.463999999999999</v>
      </c>
      <c r="P227">
        <v>50.921599999999998</v>
      </c>
      <c r="Q227">
        <v>19.207599999999999</v>
      </c>
      <c r="R227">
        <v>11.256500000000001</v>
      </c>
      <c r="S227">
        <v>3.9582000000000002</v>
      </c>
      <c r="T227">
        <v>6.0923999999999996</v>
      </c>
      <c r="U227">
        <v>0</v>
      </c>
      <c r="V227">
        <v>0</v>
      </c>
      <c r="W227">
        <v>0</v>
      </c>
      <c r="X227">
        <v>0</v>
      </c>
      <c r="Y227">
        <v>9.5739999999999998</v>
      </c>
      <c r="Z227">
        <v>8.5714000000000006</v>
      </c>
      <c r="AA227" t="s">
        <v>345</v>
      </c>
      <c r="AB227">
        <v>3.3551000000000002</v>
      </c>
      <c r="AC227" t="s">
        <v>474</v>
      </c>
      <c r="AD227">
        <v>4.8726000000000003</v>
      </c>
      <c r="AE227" t="s">
        <v>255</v>
      </c>
      <c r="AF227">
        <v>1.6565000000000001</v>
      </c>
      <c r="AG227">
        <v>12.3329</v>
      </c>
      <c r="AH227">
        <v>228.2628</v>
      </c>
      <c r="AI227">
        <v>8</v>
      </c>
      <c r="AK227">
        <v>134</v>
      </c>
      <c r="AL227">
        <v>10</v>
      </c>
      <c r="AM227">
        <v>229</v>
      </c>
      <c r="AN227" t="s">
        <v>624</v>
      </c>
      <c r="AP227" t="str">
        <f t="shared" si="3"/>
        <v/>
      </c>
    </row>
    <row r="228" spans="1:42">
      <c r="A228" t="s">
        <v>884</v>
      </c>
      <c r="B228" s="4">
        <v>43401</v>
      </c>
      <c r="C228" s="1">
        <v>0.64930555555555558</v>
      </c>
      <c r="D228" t="s">
        <v>146</v>
      </c>
      <c r="E228" t="s">
        <v>552</v>
      </c>
      <c r="F228" t="s">
        <v>428</v>
      </c>
      <c r="G228">
        <v>9747</v>
      </c>
      <c r="H228" t="s">
        <v>230</v>
      </c>
      <c r="I228" t="s">
        <v>231</v>
      </c>
      <c r="J228" t="s">
        <v>5</v>
      </c>
      <c r="K228" t="s">
        <v>331</v>
      </c>
      <c r="L228" t="s">
        <v>872</v>
      </c>
      <c r="M228">
        <v>9</v>
      </c>
      <c r="N228">
        <v>6</v>
      </c>
      <c r="O228">
        <v>55.681600000000003</v>
      </c>
      <c r="P228">
        <v>41.948</v>
      </c>
      <c r="Q228">
        <v>29.454499999999999</v>
      </c>
      <c r="R228">
        <v>5.5010000000000003</v>
      </c>
      <c r="S228">
        <v>7.8011999999999997</v>
      </c>
      <c r="T228">
        <v>7.7282999999999999</v>
      </c>
      <c r="U228">
        <v>4.7431000000000001</v>
      </c>
      <c r="V228">
        <v>3.1957</v>
      </c>
      <c r="W228">
        <v>0.94389999999999996</v>
      </c>
      <c r="X228">
        <v>1.6988000000000001</v>
      </c>
      <c r="Y228">
        <v>0</v>
      </c>
      <c r="Z228">
        <v>22.116399999999999</v>
      </c>
      <c r="AA228" t="s">
        <v>885</v>
      </c>
      <c r="AB228">
        <v>2.2589999999999999</v>
      </c>
      <c r="AC228" t="s">
        <v>886</v>
      </c>
      <c r="AD228">
        <v>1.33</v>
      </c>
      <c r="AE228" t="s">
        <v>887</v>
      </c>
      <c r="AF228">
        <v>0.94450000000000001</v>
      </c>
      <c r="AG228">
        <v>16.491</v>
      </c>
      <c r="AH228">
        <v>201.83699999999999</v>
      </c>
      <c r="AI228">
        <v>14</v>
      </c>
      <c r="AK228">
        <v>123</v>
      </c>
      <c r="AL228">
        <v>10</v>
      </c>
      <c r="AM228">
        <v>35</v>
      </c>
      <c r="AN228" t="s">
        <v>624</v>
      </c>
      <c r="AP228" t="str">
        <f t="shared" si="3"/>
        <v/>
      </c>
    </row>
    <row r="229" spans="1:42">
      <c r="A229" t="s">
        <v>888</v>
      </c>
      <c r="B229" s="4">
        <v>43401</v>
      </c>
      <c r="C229" s="1">
        <v>0.64930555555555558</v>
      </c>
      <c r="D229" t="s">
        <v>146</v>
      </c>
      <c r="E229" t="s">
        <v>552</v>
      </c>
      <c r="F229" t="s">
        <v>428</v>
      </c>
      <c r="G229">
        <v>9747</v>
      </c>
      <c r="H229" t="s">
        <v>230</v>
      </c>
      <c r="I229" t="s">
        <v>231</v>
      </c>
      <c r="J229" t="s">
        <v>5</v>
      </c>
      <c r="K229" t="s">
        <v>331</v>
      </c>
      <c r="L229" t="s">
        <v>872</v>
      </c>
      <c r="M229">
        <v>3</v>
      </c>
      <c r="N229">
        <v>7</v>
      </c>
      <c r="O229">
        <v>51.623600000000003</v>
      </c>
      <c r="P229">
        <v>56.186399999999999</v>
      </c>
      <c r="Q229">
        <v>20.177499999999998</v>
      </c>
      <c r="R229">
        <v>8.6981999999999999</v>
      </c>
      <c r="S229">
        <v>9.0419999999999998</v>
      </c>
      <c r="T229">
        <v>7.3682999999999996</v>
      </c>
      <c r="U229">
        <v>4.5602</v>
      </c>
      <c r="V229">
        <v>2.6964999999999999</v>
      </c>
      <c r="W229">
        <v>1.3593999999999999</v>
      </c>
      <c r="X229">
        <v>1.0129999999999999</v>
      </c>
      <c r="Y229">
        <v>0</v>
      </c>
      <c r="Z229">
        <v>15.2714</v>
      </c>
      <c r="AA229" t="s">
        <v>573</v>
      </c>
      <c r="AB229">
        <v>2.7906</v>
      </c>
      <c r="AC229" t="s">
        <v>458</v>
      </c>
      <c r="AD229">
        <v>3.6436999999999999</v>
      </c>
      <c r="AE229" t="s">
        <v>255</v>
      </c>
      <c r="AF229">
        <v>1.6565000000000001</v>
      </c>
      <c r="AG229">
        <v>9.3770000000000007</v>
      </c>
      <c r="AH229">
        <v>195.46440000000001</v>
      </c>
      <c r="AI229">
        <v>8</v>
      </c>
      <c r="AK229">
        <v>132</v>
      </c>
      <c r="AL229">
        <v>10</v>
      </c>
      <c r="AM229">
        <v>225</v>
      </c>
      <c r="AN229" t="s">
        <v>624</v>
      </c>
      <c r="AP229" t="str">
        <f t="shared" si="3"/>
        <v/>
      </c>
    </row>
    <row r="230" spans="1:42">
      <c r="A230" t="s">
        <v>889</v>
      </c>
      <c r="B230" s="4">
        <v>43401</v>
      </c>
      <c r="C230" s="1">
        <v>0.64930555555555558</v>
      </c>
      <c r="D230" t="s">
        <v>146</v>
      </c>
      <c r="E230" t="s">
        <v>552</v>
      </c>
      <c r="F230" t="s">
        <v>428</v>
      </c>
      <c r="G230">
        <v>9747</v>
      </c>
      <c r="H230" t="s">
        <v>230</v>
      </c>
      <c r="I230" t="s">
        <v>231</v>
      </c>
      <c r="J230" t="s">
        <v>5</v>
      </c>
      <c r="K230" t="s">
        <v>331</v>
      </c>
      <c r="L230" t="s">
        <v>872</v>
      </c>
      <c r="M230">
        <v>7</v>
      </c>
      <c r="N230">
        <v>6</v>
      </c>
      <c r="O230">
        <v>59.610199999999999</v>
      </c>
      <c r="P230">
        <v>49.948799999999999</v>
      </c>
      <c r="Q230">
        <v>15.1355</v>
      </c>
      <c r="R230">
        <v>7.1733000000000002</v>
      </c>
      <c r="S230">
        <v>7.0033000000000003</v>
      </c>
      <c r="T230">
        <v>4.4180000000000001</v>
      </c>
      <c r="U230">
        <v>2.4056999999999999</v>
      </c>
      <c r="V230">
        <v>1.206</v>
      </c>
      <c r="W230">
        <v>0</v>
      </c>
      <c r="X230">
        <v>0</v>
      </c>
      <c r="Y230">
        <v>2.7216999999999998</v>
      </c>
      <c r="Z230">
        <v>19.4221</v>
      </c>
      <c r="AA230" t="s">
        <v>890</v>
      </c>
      <c r="AB230">
        <v>0.498</v>
      </c>
      <c r="AC230" t="s">
        <v>441</v>
      </c>
      <c r="AD230">
        <v>0.89870000000000005</v>
      </c>
      <c r="AE230" t="s">
        <v>259</v>
      </c>
      <c r="AF230">
        <v>1.8396999999999999</v>
      </c>
      <c r="AG230">
        <v>11.75</v>
      </c>
      <c r="AH230">
        <v>184.03100000000001</v>
      </c>
      <c r="AI230">
        <v>6</v>
      </c>
      <c r="AK230">
        <v>125</v>
      </c>
      <c r="AL230">
        <v>10</v>
      </c>
      <c r="AM230">
        <v>174</v>
      </c>
      <c r="AN230" t="s">
        <v>624</v>
      </c>
      <c r="AP230" t="str">
        <f t="shared" si="3"/>
        <v/>
      </c>
    </row>
    <row r="231" spans="1:42">
      <c r="A231" t="s">
        <v>891</v>
      </c>
      <c r="B231" s="4">
        <v>43401</v>
      </c>
      <c r="C231" s="1">
        <v>0.64930555555555558</v>
      </c>
      <c r="D231" t="s">
        <v>146</v>
      </c>
      <c r="E231" t="s">
        <v>552</v>
      </c>
      <c r="F231" t="s">
        <v>428</v>
      </c>
      <c r="G231">
        <v>9747</v>
      </c>
      <c r="H231" t="s">
        <v>230</v>
      </c>
      <c r="I231" t="s">
        <v>231</v>
      </c>
      <c r="J231" t="s">
        <v>5</v>
      </c>
      <c r="K231" t="s">
        <v>331</v>
      </c>
      <c r="L231" t="s">
        <v>872</v>
      </c>
      <c r="M231">
        <v>10</v>
      </c>
      <c r="N231">
        <v>5</v>
      </c>
      <c r="O231">
        <v>63.79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97.024600000000007</v>
      </c>
      <c r="Z231">
        <v>0</v>
      </c>
      <c r="AA231" t="s">
        <v>352</v>
      </c>
      <c r="AB231">
        <v>2.3260000000000001</v>
      </c>
      <c r="AC231" t="s">
        <v>462</v>
      </c>
      <c r="AD231">
        <v>0.63770000000000004</v>
      </c>
      <c r="AE231" t="s">
        <v>870</v>
      </c>
      <c r="AF231">
        <v>1.8049999999999999</v>
      </c>
      <c r="AG231">
        <v>3.9</v>
      </c>
      <c r="AH231">
        <v>169.48330000000001</v>
      </c>
      <c r="AI231">
        <v>20</v>
      </c>
      <c r="AK231">
        <v>122</v>
      </c>
      <c r="AL231">
        <v>10</v>
      </c>
      <c r="AM231">
        <v>10</v>
      </c>
      <c r="AN231" t="s">
        <v>624</v>
      </c>
      <c r="AP231" t="str">
        <f t="shared" si="3"/>
        <v/>
      </c>
    </row>
    <row r="232" spans="1:42">
      <c r="A232" t="s">
        <v>892</v>
      </c>
      <c r="B232" s="4">
        <v>43401</v>
      </c>
      <c r="C232" s="1">
        <v>0.64930555555555558</v>
      </c>
      <c r="D232" t="s">
        <v>146</v>
      </c>
      <c r="E232" t="s">
        <v>552</v>
      </c>
      <c r="F232" t="s">
        <v>428</v>
      </c>
      <c r="G232">
        <v>9747</v>
      </c>
      <c r="H232" t="s">
        <v>230</v>
      </c>
      <c r="I232" t="s">
        <v>231</v>
      </c>
      <c r="J232" t="s">
        <v>5</v>
      </c>
      <c r="K232" t="s">
        <v>331</v>
      </c>
      <c r="L232" t="s">
        <v>872</v>
      </c>
      <c r="M232">
        <v>6</v>
      </c>
      <c r="N232">
        <v>7</v>
      </c>
      <c r="O232">
        <v>59.185400000000001</v>
      </c>
      <c r="P232">
        <v>45.324599999999997</v>
      </c>
      <c r="Q232">
        <v>18.8932</v>
      </c>
      <c r="R232">
        <v>10.013500000000001</v>
      </c>
      <c r="S232">
        <v>1.7071000000000001</v>
      </c>
      <c r="T232">
        <v>2.2057000000000002</v>
      </c>
      <c r="U232">
        <v>0</v>
      </c>
      <c r="V232">
        <v>0</v>
      </c>
      <c r="W232">
        <v>0</v>
      </c>
      <c r="X232">
        <v>0</v>
      </c>
      <c r="Y232">
        <v>6.5872999999999999</v>
      </c>
      <c r="Z232">
        <v>7.1429</v>
      </c>
      <c r="AA232" t="s">
        <v>349</v>
      </c>
      <c r="AB232">
        <v>3.6478000000000002</v>
      </c>
      <c r="AC232" t="s">
        <v>350</v>
      </c>
      <c r="AD232">
        <v>2.2730000000000001</v>
      </c>
      <c r="AE232" t="s">
        <v>307</v>
      </c>
      <c r="AF232">
        <v>1.8634999999999999</v>
      </c>
      <c r="AG232">
        <v>4.1334</v>
      </c>
      <c r="AH232">
        <v>162.97739999999999</v>
      </c>
      <c r="AI232">
        <v>3.5</v>
      </c>
      <c r="AK232">
        <v>127</v>
      </c>
      <c r="AL232">
        <v>10</v>
      </c>
      <c r="AM232">
        <v>237</v>
      </c>
      <c r="AN232" t="s">
        <v>624</v>
      </c>
      <c r="AP232" t="str">
        <f t="shared" si="3"/>
        <v/>
      </c>
    </row>
    <row r="233" spans="1:42">
      <c r="A233" t="s">
        <v>894</v>
      </c>
      <c r="B233" s="4">
        <v>43401</v>
      </c>
      <c r="C233" s="1">
        <v>0.65625</v>
      </c>
      <c r="D233" t="s">
        <v>212</v>
      </c>
      <c r="E233" t="s">
        <v>229</v>
      </c>
      <c r="G233">
        <v>13606</v>
      </c>
      <c r="H233" t="s">
        <v>230</v>
      </c>
      <c r="I233" t="s">
        <v>231</v>
      </c>
      <c r="J233" t="s">
        <v>5</v>
      </c>
      <c r="K233" t="s">
        <v>331</v>
      </c>
      <c r="L233" t="s">
        <v>893</v>
      </c>
      <c r="M233">
        <v>8</v>
      </c>
      <c r="N233">
        <v>7</v>
      </c>
      <c r="O233">
        <v>110.9</v>
      </c>
      <c r="P233">
        <v>71.0672</v>
      </c>
      <c r="Q233">
        <v>28.5307</v>
      </c>
      <c r="R233">
        <v>12.74</v>
      </c>
      <c r="S233">
        <v>8.1561000000000003</v>
      </c>
      <c r="T233">
        <v>6.9260999999999999</v>
      </c>
      <c r="U233">
        <v>3.3864999999999998</v>
      </c>
      <c r="V233">
        <v>1.214</v>
      </c>
      <c r="W233">
        <v>1.6837</v>
      </c>
      <c r="X233">
        <v>1.4383999999999999</v>
      </c>
      <c r="Y233">
        <v>0</v>
      </c>
      <c r="Z233">
        <v>19.5471</v>
      </c>
      <c r="AA233" t="s">
        <v>617</v>
      </c>
      <c r="AB233">
        <v>0.58330000000000004</v>
      </c>
      <c r="AC233" t="s">
        <v>804</v>
      </c>
      <c r="AD233">
        <v>1.5998000000000001</v>
      </c>
      <c r="AE233" t="s">
        <v>895</v>
      </c>
      <c r="AF233">
        <v>1.8288</v>
      </c>
      <c r="AG233">
        <v>27.6997</v>
      </c>
      <c r="AH233" s="23">
        <v>297.30130000000003</v>
      </c>
      <c r="AI233">
        <v>3</v>
      </c>
      <c r="AK233">
        <v>112</v>
      </c>
      <c r="AL233">
        <v>10</v>
      </c>
      <c r="AM233">
        <v>15</v>
      </c>
      <c r="AN233" t="s">
        <v>533</v>
      </c>
      <c r="AP233" t="str">
        <f t="shared" si="3"/>
        <v>Bold</v>
      </c>
    </row>
    <row r="234" spans="1:42">
      <c r="A234" t="s">
        <v>896</v>
      </c>
      <c r="B234" s="4">
        <v>43401</v>
      </c>
      <c r="C234" s="1">
        <v>0.65625</v>
      </c>
      <c r="D234" t="s">
        <v>212</v>
      </c>
      <c r="E234" t="s">
        <v>229</v>
      </c>
      <c r="G234">
        <v>13606</v>
      </c>
      <c r="H234" t="s">
        <v>230</v>
      </c>
      <c r="I234" t="s">
        <v>231</v>
      </c>
      <c r="J234" t="s">
        <v>5</v>
      </c>
      <c r="K234" t="s">
        <v>331</v>
      </c>
      <c r="L234" t="s">
        <v>893</v>
      </c>
      <c r="M234">
        <v>1</v>
      </c>
      <c r="N234">
        <v>6</v>
      </c>
      <c r="O234">
        <v>87.08</v>
      </c>
      <c r="P234">
        <v>65.286000000000001</v>
      </c>
      <c r="Q234">
        <v>39.431800000000003</v>
      </c>
      <c r="R234">
        <v>16.119199999999999</v>
      </c>
      <c r="S234">
        <v>7.0526</v>
      </c>
      <c r="T234">
        <v>4.2108999999999996</v>
      </c>
      <c r="U234">
        <v>4.2801</v>
      </c>
      <c r="V234">
        <v>2.2738</v>
      </c>
      <c r="W234">
        <v>1.1752</v>
      </c>
      <c r="X234">
        <v>2.1623999999999999</v>
      </c>
      <c r="Y234">
        <v>0</v>
      </c>
      <c r="Z234">
        <v>20.612100000000002</v>
      </c>
      <c r="AA234" t="s">
        <v>265</v>
      </c>
      <c r="AB234">
        <v>1.0385</v>
      </c>
      <c r="AC234" t="s">
        <v>897</v>
      </c>
      <c r="AD234">
        <v>0.56669999999999998</v>
      </c>
      <c r="AE234" t="s">
        <v>326</v>
      </c>
      <c r="AF234">
        <v>1.7451000000000001</v>
      </c>
      <c r="AG234">
        <v>33.598100000000002</v>
      </c>
      <c r="AH234">
        <v>286.63260000000002</v>
      </c>
      <c r="AI234">
        <v>7.5</v>
      </c>
      <c r="AK234">
        <v>131</v>
      </c>
      <c r="AL234">
        <v>10</v>
      </c>
      <c r="AM234">
        <v>14</v>
      </c>
      <c r="AN234" t="s">
        <v>533</v>
      </c>
      <c r="AP234" t="str">
        <f t="shared" si="3"/>
        <v/>
      </c>
    </row>
    <row r="235" spans="1:42">
      <c r="A235" t="s">
        <v>898</v>
      </c>
      <c r="B235" s="4">
        <v>43401</v>
      </c>
      <c r="C235" s="1">
        <v>0.65625</v>
      </c>
      <c r="D235" t="s">
        <v>212</v>
      </c>
      <c r="E235" t="s">
        <v>229</v>
      </c>
      <c r="G235">
        <v>13606</v>
      </c>
      <c r="H235" t="s">
        <v>230</v>
      </c>
      <c r="I235" t="s">
        <v>231</v>
      </c>
      <c r="J235" t="s">
        <v>5</v>
      </c>
      <c r="K235" t="s">
        <v>331</v>
      </c>
      <c r="L235" t="s">
        <v>893</v>
      </c>
      <c r="M235">
        <v>4</v>
      </c>
      <c r="N235">
        <v>10</v>
      </c>
      <c r="O235">
        <v>110.85</v>
      </c>
      <c r="P235">
        <v>70.619</v>
      </c>
      <c r="Q235">
        <v>32.517499999999998</v>
      </c>
      <c r="R235">
        <v>9.9786999999999999</v>
      </c>
      <c r="S235">
        <v>5.1802000000000001</v>
      </c>
      <c r="T235">
        <v>3.1493000000000002</v>
      </c>
      <c r="U235">
        <v>2.6495000000000002</v>
      </c>
      <c r="V235">
        <v>1.4157</v>
      </c>
      <c r="W235">
        <v>1.5105</v>
      </c>
      <c r="X235">
        <v>1.7750999999999999</v>
      </c>
      <c r="Y235">
        <v>0</v>
      </c>
      <c r="Z235">
        <v>20.452100000000002</v>
      </c>
      <c r="AA235" t="s">
        <v>899</v>
      </c>
      <c r="AB235">
        <v>2.3308</v>
      </c>
      <c r="AC235" t="s">
        <v>425</v>
      </c>
      <c r="AD235">
        <v>0.65239999999999998</v>
      </c>
      <c r="AE235" t="s">
        <v>900</v>
      </c>
      <c r="AF235">
        <v>4.1599999999999998E-2</v>
      </c>
      <c r="AG235">
        <v>19.276199999999999</v>
      </c>
      <c r="AH235">
        <v>282.39870000000002</v>
      </c>
      <c r="AI235">
        <v>2.5</v>
      </c>
      <c r="AK235">
        <v>120</v>
      </c>
      <c r="AL235">
        <v>10</v>
      </c>
      <c r="AM235">
        <v>19</v>
      </c>
      <c r="AN235" t="s">
        <v>533</v>
      </c>
      <c r="AP235" t="str">
        <f t="shared" si="3"/>
        <v/>
      </c>
    </row>
    <row r="236" spans="1:42">
      <c r="A236" t="s">
        <v>901</v>
      </c>
      <c r="B236" s="4">
        <v>43401</v>
      </c>
      <c r="C236" s="1">
        <v>0.65625</v>
      </c>
      <c r="D236" t="s">
        <v>212</v>
      </c>
      <c r="E236" t="s">
        <v>229</v>
      </c>
      <c r="G236">
        <v>13606</v>
      </c>
      <c r="H236" t="s">
        <v>230</v>
      </c>
      <c r="I236" t="s">
        <v>231</v>
      </c>
      <c r="J236" t="s">
        <v>5</v>
      </c>
      <c r="K236" t="s">
        <v>331</v>
      </c>
      <c r="L236" t="s">
        <v>893</v>
      </c>
      <c r="M236">
        <v>3</v>
      </c>
      <c r="N236">
        <v>10</v>
      </c>
      <c r="O236">
        <v>90.47</v>
      </c>
      <c r="P236">
        <v>60.229100000000003</v>
      </c>
      <c r="Q236">
        <v>49.020400000000002</v>
      </c>
      <c r="R236">
        <v>11.1753</v>
      </c>
      <c r="S236">
        <v>7.8255999999999997</v>
      </c>
      <c r="T236">
        <v>5.9678000000000004</v>
      </c>
      <c r="U236">
        <v>2.5381999999999998</v>
      </c>
      <c r="V236">
        <v>3.8304999999999998</v>
      </c>
      <c r="W236">
        <v>2.6869999999999998</v>
      </c>
      <c r="X236">
        <v>3.1419000000000001</v>
      </c>
      <c r="Y236">
        <v>0</v>
      </c>
      <c r="Z236">
        <v>23.4636</v>
      </c>
      <c r="AA236" t="s">
        <v>281</v>
      </c>
      <c r="AB236">
        <v>0.63480000000000003</v>
      </c>
      <c r="AC236" t="s">
        <v>849</v>
      </c>
      <c r="AD236">
        <v>1.5906</v>
      </c>
      <c r="AE236" t="s">
        <v>408</v>
      </c>
      <c r="AF236">
        <v>1.0382</v>
      </c>
      <c r="AG236">
        <v>12.7896</v>
      </c>
      <c r="AH236">
        <v>276.40249999999997</v>
      </c>
      <c r="AI236">
        <v>7</v>
      </c>
      <c r="AK236">
        <v>123</v>
      </c>
      <c r="AL236">
        <v>10</v>
      </c>
      <c r="AM236">
        <v>22</v>
      </c>
      <c r="AN236" t="s">
        <v>533</v>
      </c>
      <c r="AP236" t="str">
        <f t="shared" si="3"/>
        <v/>
      </c>
    </row>
    <row r="237" spans="1:42">
      <c r="A237" t="s">
        <v>902</v>
      </c>
      <c r="B237" s="4">
        <v>43401</v>
      </c>
      <c r="C237" s="1">
        <v>0.65625</v>
      </c>
      <c r="D237" t="s">
        <v>212</v>
      </c>
      <c r="E237" t="s">
        <v>229</v>
      </c>
      <c r="G237">
        <v>13606</v>
      </c>
      <c r="H237" t="s">
        <v>230</v>
      </c>
      <c r="I237" t="s">
        <v>231</v>
      </c>
      <c r="J237" t="s">
        <v>5</v>
      </c>
      <c r="K237" t="s">
        <v>331</v>
      </c>
      <c r="L237" t="s">
        <v>893</v>
      </c>
      <c r="M237">
        <v>6</v>
      </c>
      <c r="N237">
        <v>8</v>
      </c>
      <c r="O237">
        <v>62.715000000000003</v>
      </c>
      <c r="P237">
        <v>60.489699999999999</v>
      </c>
      <c r="Q237">
        <v>49.489199999999997</v>
      </c>
      <c r="R237">
        <v>9.4267000000000003</v>
      </c>
      <c r="S237">
        <v>6.1650999999999998</v>
      </c>
      <c r="T237">
        <v>5.3268000000000004</v>
      </c>
      <c r="U237">
        <v>5.4120999999999997</v>
      </c>
      <c r="V237">
        <v>1.9976</v>
      </c>
      <c r="W237">
        <v>1.032</v>
      </c>
      <c r="X237">
        <v>2.4653999999999998</v>
      </c>
      <c r="Y237">
        <v>0</v>
      </c>
      <c r="Z237">
        <v>14.8607</v>
      </c>
      <c r="AA237" t="s">
        <v>241</v>
      </c>
      <c r="AB237">
        <v>0.77480000000000004</v>
      </c>
      <c r="AC237" t="s">
        <v>542</v>
      </c>
      <c r="AD237">
        <v>0.54590000000000005</v>
      </c>
      <c r="AE237" t="s">
        <v>267</v>
      </c>
      <c r="AF237">
        <v>1.9375</v>
      </c>
      <c r="AG237">
        <v>20.848600000000001</v>
      </c>
      <c r="AH237">
        <v>243.4872</v>
      </c>
      <c r="AI237">
        <v>10</v>
      </c>
      <c r="AK237">
        <v>117</v>
      </c>
      <c r="AL237">
        <v>10</v>
      </c>
      <c r="AM237">
        <v>19</v>
      </c>
      <c r="AN237" t="s">
        <v>533</v>
      </c>
      <c r="AP237" t="str">
        <f t="shared" si="3"/>
        <v/>
      </c>
    </row>
    <row r="238" spans="1:42">
      <c r="A238" t="s">
        <v>903</v>
      </c>
      <c r="B238" s="4">
        <v>43401</v>
      </c>
      <c r="C238" s="1">
        <v>0.65625</v>
      </c>
      <c r="D238" t="s">
        <v>212</v>
      </c>
      <c r="E238" t="s">
        <v>229</v>
      </c>
      <c r="G238">
        <v>13606</v>
      </c>
      <c r="H238" t="s">
        <v>230</v>
      </c>
      <c r="I238" t="s">
        <v>231</v>
      </c>
      <c r="J238" t="s">
        <v>5</v>
      </c>
      <c r="K238" t="s">
        <v>331</v>
      </c>
      <c r="L238" t="s">
        <v>893</v>
      </c>
      <c r="M238">
        <v>2</v>
      </c>
      <c r="N238">
        <v>9</v>
      </c>
      <c r="O238">
        <v>80.043800000000005</v>
      </c>
      <c r="P238">
        <v>52.036200000000001</v>
      </c>
      <c r="Q238">
        <v>27.420300000000001</v>
      </c>
      <c r="R238">
        <v>15.0085</v>
      </c>
      <c r="S238">
        <v>10.2166</v>
      </c>
      <c r="T238">
        <v>5.8587999999999996</v>
      </c>
      <c r="U238">
        <v>3.8559999999999999</v>
      </c>
      <c r="V238">
        <v>2.3026</v>
      </c>
      <c r="W238">
        <v>1.2628999999999999</v>
      </c>
      <c r="X238">
        <v>1.1188</v>
      </c>
      <c r="Y238">
        <v>0</v>
      </c>
      <c r="Z238">
        <v>17.8279</v>
      </c>
      <c r="AA238" t="s">
        <v>904</v>
      </c>
      <c r="AB238">
        <v>0.73580000000000001</v>
      </c>
      <c r="AC238" t="s">
        <v>514</v>
      </c>
      <c r="AD238">
        <v>2.6400999999999999</v>
      </c>
      <c r="AE238" t="s">
        <v>475</v>
      </c>
      <c r="AF238">
        <v>2.5152000000000001</v>
      </c>
      <c r="AG238">
        <v>19.5274</v>
      </c>
      <c r="AH238">
        <v>242.3707</v>
      </c>
      <c r="AI238">
        <v>14</v>
      </c>
      <c r="AK238">
        <v>126</v>
      </c>
      <c r="AL238">
        <v>10</v>
      </c>
      <c r="AM238">
        <v>19</v>
      </c>
      <c r="AN238" t="s">
        <v>533</v>
      </c>
      <c r="AP238" t="str">
        <f t="shared" si="3"/>
        <v/>
      </c>
    </row>
    <row r="239" spans="1:42">
      <c r="A239" t="s">
        <v>905</v>
      </c>
      <c r="B239" s="4">
        <v>43401</v>
      </c>
      <c r="C239" s="1">
        <v>0.65625</v>
      </c>
      <c r="D239" t="s">
        <v>212</v>
      </c>
      <c r="E239" t="s">
        <v>229</v>
      </c>
      <c r="G239">
        <v>13606</v>
      </c>
      <c r="H239" t="s">
        <v>230</v>
      </c>
      <c r="I239" t="s">
        <v>231</v>
      </c>
      <c r="J239" t="s">
        <v>5</v>
      </c>
      <c r="K239" t="s">
        <v>331</v>
      </c>
      <c r="L239" t="s">
        <v>893</v>
      </c>
      <c r="M239">
        <v>5</v>
      </c>
      <c r="N239">
        <v>8</v>
      </c>
      <c r="O239">
        <v>66.033299999999997</v>
      </c>
      <c r="P239">
        <v>44.145299999999999</v>
      </c>
      <c r="Q239">
        <v>28.222200000000001</v>
      </c>
      <c r="R239">
        <v>13.437799999999999</v>
      </c>
      <c r="S239">
        <v>6.5944000000000003</v>
      </c>
      <c r="T239">
        <v>5.6510999999999996</v>
      </c>
      <c r="U239">
        <v>3.2965</v>
      </c>
      <c r="V239">
        <v>1.2055</v>
      </c>
      <c r="W239">
        <v>1.266</v>
      </c>
      <c r="X239">
        <v>0.8911</v>
      </c>
      <c r="Y239">
        <v>0</v>
      </c>
      <c r="Z239">
        <v>21.6007</v>
      </c>
      <c r="AA239" t="s">
        <v>588</v>
      </c>
      <c r="AB239">
        <v>1.2263999999999999</v>
      </c>
      <c r="AC239" t="s">
        <v>589</v>
      </c>
      <c r="AD239">
        <v>0.87680000000000002</v>
      </c>
      <c r="AE239" t="s">
        <v>906</v>
      </c>
      <c r="AF239">
        <v>3.6665000000000001</v>
      </c>
      <c r="AG239">
        <v>20.035399999999999</v>
      </c>
      <c r="AH239">
        <v>218.1489</v>
      </c>
      <c r="AI239">
        <v>12</v>
      </c>
      <c r="AK239">
        <v>118</v>
      </c>
      <c r="AL239">
        <v>10</v>
      </c>
      <c r="AM239">
        <v>31</v>
      </c>
      <c r="AN239" t="s">
        <v>533</v>
      </c>
      <c r="AP239" t="str">
        <f t="shared" si="3"/>
        <v/>
      </c>
    </row>
    <row r="240" spans="1:42">
      <c r="A240" t="s">
        <v>907</v>
      </c>
      <c r="B240" s="4">
        <v>43401</v>
      </c>
      <c r="C240" s="1">
        <v>0.65625</v>
      </c>
      <c r="D240" t="s">
        <v>212</v>
      </c>
      <c r="E240" t="s">
        <v>229</v>
      </c>
      <c r="G240">
        <v>13606</v>
      </c>
      <c r="H240" t="s">
        <v>230</v>
      </c>
      <c r="I240" t="s">
        <v>231</v>
      </c>
      <c r="J240" t="s">
        <v>5</v>
      </c>
      <c r="K240" t="s">
        <v>331</v>
      </c>
      <c r="L240" t="s">
        <v>893</v>
      </c>
      <c r="M240">
        <v>9</v>
      </c>
      <c r="N240">
        <v>8</v>
      </c>
      <c r="O240">
        <v>65.248999999999995</v>
      </c>
      <c r="P240">
        <v>59.045099999999998</v>
      </c>
      <c r="Q240">
        <v>20.146599999999999</v>
      </c>
      <c r="R240">
        <v>6.7304000000000004</v>
      </c>
      <c r="S240">
        <v>3.2557999999999998</v>
      </c>
      <c r="T240">
        <v>3.6404999999999998</v>
      </c>
      <c r="U240">
        <v>2.0663</v>
      </c>
      <c r="V240">
        <v>2.8123</v>
      </c>
      <c r="W240">
        <v>1.6906000000000001</v>
      </c>
      <c r="X240">
        <v>1.5205</v>
      </c>
      <c r="Y240">
        <v>0</v>
      </c>
      <c r="Z240">
        <v>17.8871</v>
      </c>
      <c r="AA240" t="s">
        <v>363</v>
      </c>
      <c r="AB240">
        <v>1.8931</v>
      </c>
      <c r="AC240" t="s">
        <v>908</v>
      </c>
      <c r="AD240">
        <v>1.7885</v>
      </c>
      <c r="AE240" t="s">
        <v>475</v>
      </c>
      <c r="AF240">
        <v>2.7690000000000001</v>
      </c>
      <c r="AG240">
        <v>23.528500000000001</v>
      </c>
      <c r="AH240">
        <v>214.02350000000001</v>
      </c>
      <c r="AI240">
        <v>12</v>
      </c>
      <c r="AK240">
        <v>111</v>
      </c>
      <c r="AL240">
        <v>10</v>
      </c>
      <c r="AM240">
        <v>27</v>
      </c>
      <c r="AN240" t="s">
        <v>533</v>
      </c>
      <c r="AP240" t="str">
        <f t="shared" si="3"/>
        <v/>
      </c>
    </row>
    <row r="241" spans="1:42">
      <c r="A241" t="s">
        <v>909</v>
      </c>
      <c r="B241" s="4">
        <v>43401</v>
      </c>
      <c r="C241" s="1">
        <v>0.65625</v>
      </c>
      <c r="D241" t="s">
        <v>212</v>
      </c>
      <c r="E241" t="s">
        <v>229</v>
      </c>
      <c r="G241">
        <v>13606</v>
      </c>
      <c r="H241" t="s">
        <v>230</v>
      </c>
      <c r="I241" t="s">
        <v>231</v>
      </c>
      <c r="J241" t="s">
        <v>5</v>
      </c>
      <c r="K241" t="s">
        <v>331</v>
      </c>
      <c r="L241" t="s">
        <v>893</v>
      </c>
      <c r="M241">
        <v>10</v>
      </c>
      <c r="N241">
        <v>5</v>
      </c>
      <c r="O241">
        <v>50.7744</v>
      </c>
      <c r="P241">
        <v>51.781199999999998</v>
      </c>
      <c r="Q241">
        <v>15.230499999999999</v>
      </c>
      <c r="R241">
        <v>6.8947000000000003</v>
      </c>
      <c r="S241">
        <v>3.6072000000000002</v>
      </c>
      <c r="T241">
        <v>2.1953999999999998</v>
      </c>
      <c r="U241">
        <v>2.6320999999999999</v>
      </c>
      <c r="V241">
        <v>1.863</v>
      </c>
      <c r="W241">
        <v>0.92269999999999996</v>
      </c>
      <c r="X241">
        <v>1.0347999999999999</v>
      </c>
      <c r="Y241">
        <v>0</v>
      </c>
      <c r="Z241">
        <v>16.651399999999999</v>
      </c>
      <c r="AA241" t="s">
        <v>496</v>
      </c>
      <c r="AB241">
        <v>2.2073</v>
      </c>
      <c r="AC241" t="s">
        <v>423</v>
      </c>
      <c r="AD241">
        <v>1.0291999999999999</v>
      </c>
      <c r="AE241" t="s">
        <v>247</v>
      </c>
      <c r="AF241">
        <v>1.7928999999999999</v>
      </c>
      <c r="AG241">
        <v>31.765599999999999</v>
      </c>
      <c r="AH241">
        <v>190.38220000000001</v>
      </c>
      <c r="AI241">
        <v>8</v>
      </c>
      <c r="AK241">
        <v>111</v>
      </c>
      <c r="AL241">
        <v>10</v>
      </c>
      <c r="AM241">
        <v>276</v>
      </c>
      <c r="AN241" t="s">
        <v>533</v>
      </c>
      <c r="AP241" t="str">
        <f t="shared" si="3"/>
        <v/>
      </c>
    </row>
    <row r="242" spans="1:42">
      <c r="A242" t="s">
        <v>910</v>
      </c>
      <c r="B242" s="4">
        <v>43401</v>
      </c>
      <c r="C242" s="1">
        <v>0.65625</v>
      </c>
      <c r="D242" t="s">
        <v>212</v>
      </c>
      <c r="E242" t="s">
        <v>229</v>
      </c>
      <c r="G242">
        <v>13606</v>
      </c>
      <c r="H242" t="s">
        <v>230</v>
      </c>
      <c r="I242" t="s">
        <v>231</v>
      </c>
      <c r="J242" t="s">
        <v>5</v>
      </c>
      <c r="K242" t="s">
        <v>331</v>
      </c>
      <c r="L242" t="s">
        <v>893</v>
      </c>
      <c r="M242">
        <v>7</v>
      </c>
      <c r="N242">
        <v>9</v>
      </c>
      <c r="O242">
        <v>52.108499999999999</v>
      </c>
      <c r="P242">
        <v>47.390599999999999</v>
      </c>
      <c r="Q242">
        <v>22.170200000000001</v>
      </c>
      <c r="R242">
        <v>14.157400000000001</v>
      </c>
      <c r="S242">
        <v>4.3785999999999996</v>
      </c>
      <c r="T242">
        <v>5.6250999999999998</v>
      </c>
      <c r="U242">
        <v>5.3929999999999998</v>
      </c>
      <c r="V242">
        <v>3.5419</v>
      </c>
      <c r="W242">
        <v>1.3798999999999999</v>
      </c>
      <c r="X242">
        <v>1.0878000000000001</v>
      </c>
      <c r="Y242">
        <v>0</v>
      </c>
      <c r="Z242">
        <v>12.9429</v>
      </c>
      <c r="AA242" t="s">
        <v>273</v>
      </c>
      <c r="AB242">
        <v>0.96399999999999997</v>
      </c>
      <c r="AC242" t="s">
        <v>911</v>
      </c>
      <c r="AD242">
        <v>0.63890000000000002</v>
      </c>
      <c r="AE242" t="s">
        <v>567</v>
      </c>
      <c r="AF242">
        <v>1.1346000000000001</v>
      </c>
      <c r="AG242">
        <v>16.484300000000001</v>
      </c>
      <c r="AH242">
        <v>189.39760000000001</v>
      </c>
      <c r="AI242">
        <v>25</v>
      </c>
      <c r="AK242">
        <v>116</v>
      </c>
      <c r="AL242">
        <v>10</v>
      </c>
      <c r="AM242">
        <v>12</v>
      </c>
      <c r="AN242" t="s">
        <v>533</v>
      </c>
      <c r="AP242" t="str">
        <f t="shared" si="3"/>
        <v/>
      </c>
    </row>
    <row r="243" spans="1:42">
      <c r="A243" t="s">
        <v>914</v>
      </c>
      <c r="B243" s="4">
        <v>43401</v>
      </c>
      <c r="C243" s="1">
        <v>0.66319444444444442</v>
      </c>
      <c r="D243" t="s">
        <v>213</v>
      </c>
      <c r="E243" t="s">
        <v>812</v>
      </c>
      <c r="F243" t="s">
        <v>330</v>
      </c>
      <c r="G243">
        <v>5198</v>
      </c>
      <c r="H243" t="s">
        <v>375</v>
      </c>
      <c r="I243" t="s">
        <v>231</v>
      </c>
      <c r="J243" t="s">
        <v>232</v>
      </c>
      <c r="K243" t="s">
        <v>912</v>
      </c>
      <c r="L243" t="s">
        <v>913</v>
      </c>
      <c r="M243">
        <v>2</v>
      </c>
      <c r="N243">
        <v>3</v>
      </c>
      <c r="O243">
        <v>50.11</v>
      </c>
      <c r="P243">
        <v>63.72</v>
      </c>
      <c r="Q243">
        <v>22.595400000000001</v>
      </c>
      <c r="R243">
        <v>7.9941000000000004</v>
      </c>
      <c r="S243">
        <v>5.0251000000000001</v>
      </c>
      <c r="T243">
        <v>5.8818000000000001</v>
      </c>
      <c r="U243">
        <v>3.3925999999999998</v>
      </c>
      <c r="V243">
        <v>2.3028</v>
      </c>
      <c r="W243">
        <v>1.7737000000000001</v>
      </c>
      <c r="X243">
        <v>1.6122000000000001</v>
      </c>
      <c r="Y243">
        <v>0</v>
      </c>
      <c r="Z243">
        <v>16.962900000000001</v>
      </c>
      <c r="AA243" t="s">
        <v>523</v>
      </c>
      <c r="AB243">
        <v>2.6937000000000002</v>
      </c>
      <c r="AC243" t="s">
        <v>524</v>
      </c>
      <c r="AD243">
        <v>3.3401999999999998</v>
      </c>
      <c r="AE243" t="s">
        <v>915</v>
      </c>
      <c r="AF243">
        <v>0.76319999999999999</v>
      </c>
      <c r="AG243">
        <v>4.7332000000000001</v>
      </c>
      <c r="AH243" s="23">
        <v>192.9007</v>
      </c>
      <c r="AI243">
        <v>1.88</v>
      </c>
      <c r="AK243">
        <v>0</v>
      </c>
      <c r="AL243">
        <v>6</v>
      </c>
      <c r="AM243">
        <v>22</v>
      </c>
      <c r="AN243" t="s">
        <v>360</v>
      </c>
      <c r="AP243" t="str">
        <f t="shared" si="3"/>
        <v>Bold</v>
      </c>
    </row>
    <row r="244" spans="1:42">
      <c r="A244" t="s">
        <v>916</v>
      </c>
      <c r="B244" s="4">
        <v>43401</v>
      </c>
      <c r="C244" s="1">
        <v>0.66319444444444442</v>
      </c>
      <c r="D244" t="s">
        <v>213</v>
      </c>
      <c r="E244" t="s">
        <v>812</v>
      </c>
      <c r="F244" t="s">
        <v>330</v>
      </c>
      <c r="G244">
        <v>5198</v>
      </c>
      <c r="H244" t="s">
        <v>375</v>
      </c>
      <c r="I244" t="s">
        <v>231</v>
      </c>
      <c r="J244" t="s">
        <v>232</v>
      </c>
      <c r="K244" t="s">
        <v>912</v>
      </c>
      <c r="L244" t="s">
        <v>913</v>
      </c>
      <c r="M244">
        <v>4</v>
      </c>
      <c r="N244">
        <v>3</v>
      </c>
      <c r="O244">
        <v>74.66</v>
      </c>
      <c r="P244">
        <v>48.340400000000002</v>
      </c>
      <c r="Q244">
        <v>11.7219</v>
      </c>
      <c r="R244">
        <v>7.9692999999999996</v>
      </c>
      <c r="S244">
        <v>5.0213000000000001</v>
      </c>
      <c r="T244">
        <v>5.5983999999999998</v>
      </c>
      <c r="U244">
        <v>2.1484000000000001</v>
      </c>
      <c r="V244">
        <v>2.2703000000000002</v>
      </c>
      <c r="W244">
        <v>0.97119999999999995</v>
      </c>
      <c r="X244">
        <v>0.92600000000000005</v>
      </c>
      <c r="Y244">
        <v>0</v>
      </c>
      <c r="Z244">
        <v>0</v>
      </c>
      <c r="AA244" t="s">
        <v>754</v>
      </c>
      <c r="AB244">
        <v>0.20200000000000001</v>
      </c>
      <c r="AC244" t="s">
        <v>917</v>
      </c>
      <c r="AD244">
        <v>1.2079</v>
      </c>
      <c r="AE244" t="s">
        <v>918</v>
      </c>
      <c r="AF244">
        <v>1.2902</v>
      </c>
      <c r="AG244">
        <v>9.2569999999999997</v>
      </c>
      <c r="AH244">
        <v>171.58430000000001</v>
      </c>
      <c r="AI244">
        <v>12</v>
      </c>
      <c r="AK244">
        <v>0</v>
      </c>
      <c r="AL244">
        <v>6</v>
      </c>
      <c r="AM244">
        <v>34</v>
      </c>
      <c r="AN244" t="s">
        <v>360</v>
      </c>
      <c r="AP244" t="str">
        <f t="shared" si="3"/>
        <v/>
      </c>
    </row>
    <row r="245" spans="1:42">
      <c r="A245" t="s">
        <v>919</v>
      </c>
      <c r="B245" s="4">
        <v>43401</v>
      </c>
      <c r="C245" s="1">
        <v>0.66319444444444442</v>
      </c>
      <c r="D245" t="s">
        <v>213</v>
      </c>
      <c r="E245" t="s">
        <v>812</v>
      </c>
      <c r="F245" t="s">
        <v>330</v>
      </c>
      <c r="G245">
        <v>5198</v>
      </c>
      <c r="H245" t="s">
        <v>375</v>
      </c>
      <c r="I245" t="s">
        <v>231</v>
      </c>
      <c r="J245" t="s">
        <v>232</v>
      </c>
      <c r="K245" t="s">
        <v>912</v>
      </c>
      <c r="L245" t="s">
        <v>913</v>
      </c>
      <c r="M245">
        <v>5</v>
      </c>
      <c r="N245">
        <v>3</v>
      </c>
      <c r="O245">
        <v>72.125</v>
      </c>
      <c r="P245">
        <v>34.270600000000002</v>
      </c>
      <c r="Q245">
        <v>16.535699999999999</v>
      </c>
      <c r="R245">
        <v>8.9191000000000003</v>
      </c>
      <c r="S245">
        <v>3.7637</v>
      </c>
      <c r="T245">
        <v>5.4</v>
      </c>
      <c r="U245">
        <v>3.2025000000000001</v>
      </c>
      <c r="V245">
        <v>1.6948000000000001</v>
      </c>
      <c r="W245">
        <v>1.0295000000000001</v>
      </c>
      <c r="X245">
        <v>0</v>
      </c>
      <c r="Y245">
        <v>1.3529</v>
      </c>
      <c r="Z245">
        <v>0</v>
      </c>
      <c r="AA245" t="s">
        <v>920</v>
      </c>
      <c r="AB245">
        <v>0.54900000000000004</v>
      </c>
      <c r="AC245" t="s">
        <v>356</v>
      </c>
      <c r="AD245">
        <v>0.6331</v>
      </c>
      <c r="AE245" t="s">
        <v>921</v>
      </c>
      <c r="AF245">
        <v>2.4495</v>
      </c>
      <c r="AG245">
        <v>5.1554000000000002</v>
      </c>
      <c r="AH245">
        <v>157.08090000000001</v>
      </c>
      <c r="AI245">
        <v>0.83</v>
      </c>
      <c r="AK245">
        <v>0</v>
      </c>
      <c r="AL245">
        <v>6</v>
      </c>
      <c r="AM245">
        <v>19</v>
      </c>
      <c r="AN245" t="s">
        <v>360</v>
      </c>
      <c r="AP245" t="str">
        <f t="shared" si="3"/>
        <v/>
      </c>
    </row>
    <row r="246" spans="1:42">
      <c r="A246" t="s">
        <v>922</v>
      </c>
      <c r="B246" s="4">
        <v>43401</v>
      </c>
      <c r="C246" s="1">
        <v>0.66319444444444442</v>
      </c>
      <c r="D246" t="s">
        <v>213</v>
      </c>
      <c r="E246" t="s">
        <v>812</v>
      </c>
      <c r="F246" t="s">
        <v>330</v>
      </c>
      <c r="G246">
        <v>5198</v>
      </c>
      <c r="H246" t="s">
        <v>375</v>
      </c>
      <c r="I246" t="s">
        <v>231</v>
      </c>
      <c r="J246" t="s">
        <v>232</v>
      </c>
      <c r="K246" t="s">
        <v>912</v>
      </c>
      <c r="L246" t="s">
        <v>913</v>
      </c>
      <c r="M246">
        <v>6</v>
      </c>
      <c r="N246">
        <v>3</v>
      </c>
      <c r="O246">
        <v>47.1815</v>
      </c>
      <c r="P246">
        <v>34.233400000000003</v>
      </c>
      <c r="Q246">
        <v>13.290800000000001</v>
      </c>
      <c r="R246">
        <v>5.1833999999999998</v>
      </c>
      <c r="S246">
        <v>5.7065999999999999</v>
      </c>
      <c r="T246">
        <v>3.0571999999999999</v>
      </c>
      <c r="U246">
        <v>3.9588999999999999</v>
      </c>
      <c r="V246">
        <v>1.1890000000000001</v>
      </c>
      <c r="W246">
        <v>1.2561</v>
      </c>
      <c r="X246">
        <v>0.92649999999999999</v>
      </c>
      <c r="Y246">
        <v>0</v>
      </c>
      <c r="Z246">
        <v>7.1429</v>
      </c>
      <c r="AA246" t="s">
        <v>923</v>
      </c>
      <c r="AB246">
        <v>0.72489999999999999</v>
      </c>
      <c r="AC246" t="s">
        <v>825</v>
      </c>
      <c r="AD246">
        <v>6.6000000000000003E-2</v>
      </c>
      <c r="AE246" t="s">
        <v>924</v>
      </c>
      <c r="AF246">
        <v>1.3908</v>
      </c>
      <c r="AG246">
        <v>12.7273</v>
      </c>
      <c r="AH246">
        <v>138.03530000000001</v>
      </c>
      <c r="AI246">
        <v>25</v>
      </c>
      <c r="AK246">
        <v>0</v>
      </c>
      <c r="AL246">
        <v>6</v>
      </c>
      <c r="AM246">
        <v>23</v>
      </c>
      <c r="AN246" t="s">
        <v>360</v>
      </c>
      <c r="AP246" t="str">
        <f t="shared" si="3"/>
        <v/>
      </c>
    </row>
    <row r="247" spans="1:42">
      <c r="A247" t="s">
        <v>925</v>
      </c>
      <c r="B247" s="4">
        <v>43401</v>
      </c>
      <c r="C247" s="1">
        <v>0.66319444444444442</v>
      </c>
      <c r="D247" t="s">
        <v>213</v>
      </c>
      <c r="E247" t="s">
        <v>812</v>
      </c>
      <c r="F247" t="s">
        <v>330</v>
      </c>
      <c r="G247">
        <v>5198</v>
      </c>
      <c r="H247" t="s">
        <v>375</v>
      </c>
      <c r="I247" t="s">
        <v>231</v>
      </c>
      <c r="J247" t="s">
        <v>232</v>
      </c>
      <c r="K247" t="s">
        <v>912</v>
      </c>
      <c r="L247" t="s">
        <v>913</v>
      </c>
      <c r="M247">
        <v>3</v>
      </c>
      <c r="N247">
        <v>3</v>
      </c>
      <c r="O247">
        <v>35.279000000000003</v>
      </c>
      <c r="P247">
        <v>24.998000000000001</v>
      </c>
      <c r="Q247">
        <v>24.57</v>
      </c>
      <c r="R247">
        <v>6.5027999999999997</v>
      </c>
      <c r="S247">
        <v>3.1160000000000001</v>
      </c>
      <c r="T247">
        <v>1.9636</v>
      </c>
      <c r="U247">
        <v>2.1139000000000001</v>
      </c>
      <c r="V247">
        <v>1.0653999999999999</v>
      </c>
      <c r="W247">
        <v>0</v>
      </c>
      <c r="X247">
        <v>0</v>
      </c>
      <c r="Y247">
        <v>1.9499</v>
      </c>
      <c r="Z247">
        <v>0</v>
      </c>
      <c r="AA247" t="s">
        <v>386</v>
      </c>
      <c r="AB247">
        <v>2.9626999999999999</v>
      </c>
      <c r="AC247" t="s">
        <v>926</v>
      </c>
      <c r="AD247">
        <v>0.65190000000000003</v>
      </c>
      <c r="AE247" t="s">
        <v>927</v>
      </c>
      <c r="AF247">
        <v>1.6768000000000001</v>
      </c>
      <c r="AG247">
        <v>3.25</v>
      </c>
      <c r="AH247">
        <v>110.09990000000001</v>
      </c>
      <c r="AI247">
        <v>12</v>
      </c>
      <c r="AK247">
        <v>0</v>
      </c>
      <c r="AL247">
        <v>6</v>
      </c>
      <c r="AM247">
        <v>87</v>
      </c>
      <c r="AN247" t="s">
        <v>360</v>
      </c>
      <c r="AP247" t="str">
        <f t="shared" si="3"/>
        <v/>
      </c>
    </row>
    <row r="248" spans="1:42">
      <c r="A248" t="s">
        <v>928</v>
      </c>
      <c r="B248" s="4">
        <v>43401</v>
      </c>
      <c r="C248" s="1">
        <v>0.66319444444444442</v>
      </c>
      <c r="D248" t="s">
        <v>213</v>
      </c>
      <c r="E248" t="s">
        <v>812</v>
      </c>
      <c r="F248" t="s">
        <v>330</v>
      </c>
      <c r="G248">
        <v>5198</v>
      </c>
      <c r="H248" t="s">
        <v>375</v>
      </c>
      <c r="I248" t="s">
        <v>231</v>
      </c>
      <c r="J248" t="s">
        <v>232</v>
      </c>
      <c r="K248" t="s">
        <v>912</v>
      </c>
      <c r="L248" t="s">
        <v>913</v>
      </c>
      <c r="M248">
        <v>1</v>
      </c>
      <c r="N248">
        <v>3</v>
      </c>
      <c r="O248">
        <v>25.545500000000001</v>
      </c>
      <c r="P248">
        <v>16.350899999999999</v>
      </c>
      <c r="Q248">
        <v>9.2849000000000004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10.171900000000001</v>
      </c>
      <c r="Z248">
        <v>0</v>
      </c>
      <c r="AA248" t="s">
        <v>929</v>
      </c>
      <c r="AB248">
        <v>0.91180000000000005</v>
      </c>
      <c r="AC248" t="s">
        <v>930</v>
      </c>
      <c r="AD248">
        <v>0.14729999999999999</v>
      </c>
      <c r="AE248" t="s">
        <v>931</v>
      </c>
      <c r="AF248">
        <v>1.4109</v>
      </c>
      <c r="AG248">
        <v>2.5</v>
      </c>
      <c r="AH248">
        <v>66.3232</v>
      </c>
      <c r="AI248">
        <v>20</v>
      </c>
      <c r="AK248">
        <v>0</v>
      </c>
      <c r="AL248">
        <v>6</v>
      </c>
      <c r="AM248">
        <v>426</v>
      </c>
      <c r="AN248" t="s">
        <v>360</v>
      </c>
      <c r="AP248" t="str">
        <f t="shared" si="3"/>
        <v/>
      </c>
    </row>
    <row r="249" spans="1:42">
      <c r="A249" t="s">
        <v>933</v>
      </c>
      <c r="B249" s="4">
        <v>43401</v>
      </c>
      <c r="C249" s="1">
        <v>0.66666666666666663</v>
      </c>
      <c r="D249" t="s">
        <v>224</v>
      </c>
      <c r="E249" t="s">
        <v>708</v>
      </c>
      <c r="G249">
        <v>10903</v>
      </c>
      <c r="H249" t="s">
        <v>284</v>
      </c>
      <c r="I249" t="s">
        <v>231</v>
      </c>
      <c r="J249" t="s">
        <v>232</v>
      </c>
      <c r="K249" t="s">
        <v>285</v>
      </c>
      <c r="L249" t="s">
        <v>932</v>
      </c>
      <c r="M249">
        <v>1</v>
      </c>
      <c r="N249">
        <v>9</v>
      </c>
      <c r="O249">
        <v>102.46769999999999</v>
      </c>
      <c r="P249">
        <v>93.198999999999998</v>
      </c>
      <c r="Q249">
        <v>41.725499999999997</v>
      </c>
      <c r="R249">
        <v>16.256399999999999</v>
      </c>
      <c r="S249">
        <v>9.8861000000000008</v>
      </c>
      <c r="T249">
        <v>10.2681</v>
      </c>
      <c r="U249">
        <v>4.6120000000000001</v>
      </c>
      <c r="V249">
        <v>6.2012</v>
      </c>
      <c r="W249">
        <v>3.1892999999999998</v>
      </c>
      <c r="X249">
        <v>2.9344000000000001</v>
      </c>
      <c r="Y249">
        <v>0</v>
      </c>
      <c r="Z249">
        <v>0</v>
      </c>
      <c r="AA249" t="s">
        <v>302</v>
      </c>
      <c r="AB249">
        <v>4.2358000000000002</v>
      </c>
      <c r="AC249" t="s">
        <v>237</v>
      </c>
      <c r="AD249">
        <v>4.5869</v>
      </c>
      <c r="AE249" t="s">
        <v>303</v>
      </c>
      <c r="AF249">
        <v>1.8849</v>
      </c>
      <c r="AG249">
        <v>28.2056</v>
      </c>
      <c r="AH249" s="23">
        <v>329.65280000000001</v>
      </c>
      <c r="AI249">
        <v>0.15</v>
      </c>
      <c r="AK249">
        <v>157</v>
      </c>
      <c r="AL249">
        <v>6</v>
      </c>
      <c r="AM249">
        <v>21</v>
      </c>
      <c r="AN249" t="s">
        <v>360</v>
      </c>
      <c r="AP249" t="str">
        <f t="shared" si="3"/>
        <v>Bold</v>
      </c>
    </row>
    <row r="250" spans="1:42">
      <c r="A250" t="s">
        <v>934</v>
      </c>
      <c r="B250" s="4">
        <v>43401</v>
      </c>
      <c r="C250" s="1">
        <v>0.66666666666666663</v>
      </c>
      <c r="D250" t="s">
        <v>224</v>
      </c>
      <c r="E250" t="s">
        <v>708</v>
      </c>
      <c r="G250">
        <v>10903</v>
      </c>
      <c r="H250" t="s">
        <v>284</v>
      </c>
      <c r="I250" t="s">
        <v>231</v>
      </c>
      <c r="J250" t="s">
        <v>232</v>
      </c>
      <c r="K250" t="s">
        <v>285</v>
      </c>
      <c r="L250" t="s">
        <v>932</v>
      </c>
      <c r="M250">
        <v>2</v>
      </c>
      <c r="N250">
        <v>9</v>
      </c>
      <c r="O250">
        <v>112.761</v>
      </c>
      <c r="P250">
        <v>62.738</v>
      </c>
      <c r="Q250">
        <v>26.206299999999999</v>
      </c>
      <c r="R250">
        <v>8.2304999999999993</v>
      </c>
      <c r="S250">
        <v>4.6641000000000004</v>
      </c>
      <c r="T250">
        <v>3.8658000000000001</v>
      </c>
      <c r="U250">
        <v>3.5872999999999999</v>
      </c>
      <c r="V250">
        <v>1.8539000000000001</v>
      </c>
      <c r="W250">
        <v>1.6657</v>
      </c>
      <c r="X250">
        <v>0.76049999999999995</v>
      </c>
      <c r="Y250">
        <v>0</v>
      </c>
      <c r="Z250">
        <v>20.9529</v>
      </c>
      <c r="AA250" t="s">
        <v>313</v>
      </c>
      <c r="AB250">
        <v>3.1938</v>
      </c>
      <c r="AC250" t="s">
        <v>314</v>
      </c>
      <c r="AD250">
        <v>2.3647</v>
      </c>
      <c r="AE250" t="s">
        <v>426</v>
      </c>
      <c r="AF250">
        <v>0.94679999999999997</v>
      </c>
      <c r="AG250">
        <v>19.117999999999999</v>
      </c>
      <c r="AH250">
        <v>272.90929999999997</v>
      </c>
      <c r="AI250">
        <v>20</v>
      </c>
      <c r="AK250">
        <v>115</v>
      </c>
      <c r="AL250">
        <v>6</v>
      </c>
      <c r="AM250">
        <v>24</v>
      </c>
      <c r="AN250" t="s">
        <v>360</v>
      </c>
      <c r="AP250" t="str">
        <f t="shared" si="3"/>
        <v/>
      </c>
    </row>
    <row r="251" spans="1:42">
      <c r="A251" t="s">
        <v>935</v>
      </c>
      <c r="B251" s="4">
        <v>43401</v>
      </c>
      <c r="C251" s="1">
        <v>0.66666666666666663</v>
      </c>
      <c r="D251" t="s">
        <v>224</v>
      </c>
      <c r="E251" t="s">
        <v>708</v>
      </c>
      <c r="G251">
        <v>10903</v>
      </c>
      <c r="H251" t="s">
        <v>284</v>
      </c>
      <c r="I251" t="s">
        <v>231</v>
      </c>
      <c r="J251" t="s">
        <v>232</v>
      </c>
      <c r="K251" t="s">
        <v>285</v>
      </c>
      <c r="L251" t="s">
        <v>932</v>
      </c>
      <c r="M251">
        <v>6</v>
      </c>
      <c r="N251">
        <v>6</v>
      </c>
      <c r="O251">
        <v>65.0732</v>
      </c>
      <c r="P251">
        <v>59.692599999999999</v>
      </c>
      <c r="Q251">
        <v>18.4603</v>
      </c>
      <c r="R251">
        <v>11.095599999999999</v>
      </c>
      <c r="S251">
        <v>4.5315000000000003</v>
      </c>
      <c r="T251">
        <v>7.1875999999999998</v>
      </c>
      <c r="U251">
        <v>4.4122000000000003</v>
      </c>
      <c r="V251">
        <v>1.2595000000000001</v>
      </c>
      <c r="W251">
        <v>1.6062000000000001</v>
      </c>
      <c r="X251">
        <v>2.1869000000000001</v>
      </c>
      <c r="Y251">
        <v>0</v>
      </c>
      <c r="Z251">
        <v>19.246400000000001</v>
      </c>
      <c r="AA251" t="s">
        <v>667</v>
      </c>
      <c r="AB251">
        <v>1.3794</v>
      </c>
      <c r="AC251" t="s">
        <v>936</v>
      </c>
      <c r="AD251">
        <v>0.52580000000000005</v>
      </c>
      <c r="AE251" t="s">
        <v>259</v>
      </c>
      <c r="AF251">
        <v>1.3794999999999999</v>
      </c>
      <c r="AG251">
        <v>21.928999999999998</v>
      </c>
      <c r="AH251">
        <v>219.9658</v>
      </c>
      <c r="AI251">
        <v>10</v>
      </c>
      <c r="AK251">
        <v>124</v>
      </c>
      <c r="AL251">
        <v>6</v>
      </c>
      <c r="AM251">
        <v>20</v>
      </c>
      <c r="AN251" t="s">
        <v>360</v>
      </c>
      <c r="AP251" t="str">
        <f t="shared" si="3"/>
        <v/>
      </c>
    </row>
    <row r="252" spans="1:42">
      <c r="A252" t="s">
        <v>937</v>
      </c>
      <c r="B252" s="4">
        <v>43401</v>
      </c>
      <c r="C252" s="1">
        <v>0.66666666666666663</v>
      </c>
      <c r="D252" t="s">
        <v>224</v>
      </c>
      <c r="E252" t="s">
        <v>708</v>
      </c>
      <c r="G252">
        <v>10903</v>
      </c>
      <c r="H252" t="s">
        <v>284</v>
      </c>
      <c r="I252" t="s">
        <v>231</v>
      </c>
      <c r="J252" t="s">
        <v>232</v>
      </c>
      <c r="K252" t="s">
        <v>285</v>
      </c>
      <c r="L252" t="s">
        <v>932</v>
      </c>
      <c r="M252">
        <v>4</v>
      </c>
      <c r="N252">
        <v>9</v>
      </c>
      <c r="O252">
        <v>70.696100000000001</v>
      </c>
      <c r="P252">
        <v>45.433</v>
      </c>
      <c r="Q252">
        <v>31.570799999999998</v>
      </c>
      <c r="R252">
        <v>10.950699999999999</v>
      </c>
      <c r="S252">
        <v>4.9180999999999999</v>
      </c>
      <c r="T252">
        <v>4.7428999999999997</v>
      </c>
      <c r="U252">
        <v>2.7437999999999998</v>
      </c>
      <c r="V252">
        <v>2.3831000000000002</v>
      </c>
      <c r="W252">
        <v>1.3652</v>
      </c>
      <c r="X252">
        <v>1.2242</v>
      </c>
      <c r="Y252">
        <v>0</v>
      </c>
      <c r="Z252">
        <v>18.871400000000001</v>
      </c>
      <c r="AA252" t="s">
        <v>288</v>
      </c>
      <c r="AB252">
        <v>1.8057000000000001</v>
      </c>
      <c r="AC252" t="s">
        <v>938</v>
      </c>
      <c r="AD252">
        <v>2.3357000000000001</v>
      </c>
      <c r="AE252" t="s">
        <v>628</v>
      </c>
      <c r="AF252">
        <v>6.1673999999999998</v>
      </c>
      <c r="AG252">
        <v>1.9959</v>
      </c>
      <c r="AH252">
        <v>207.20400000000001</v>
      </c>
      <c r="AI252">
        <v>7.5</v>
      </c>
      <c r="AK252">
        <v>0</v>
      </c>
      <c r="AL252">
        <v>6</v>
      </c>
      <c r="AM252">
        <v>44</v>
      </c>
      <c r="AN252" t="s">
        <v>360</v>
      </c>
      <c r="AP252" t="str">
        <f t="shared" si="3"/>
        <v/>
      </c>
    </row>
    <row r="253" spans="1:42">
      <c r="A253" t="s">
        <v>939</v>
      </c>
      <c r="B253" s="4">
        <v>43401</v>
      </c>
      <c r="C253" s="1">
        <v>0.66666666666666663</v>
      </c>
      <c r="D253" t="s">
        <v>224</v>
      </c>
      <c r="E253" t="s">
        <v>708</v>
      </c>
      <c r="G253">
        <v>10903</v>
      </c>
      <c r="H253" t="s">
        <v>284</v>
      </c>
      <c r="I253" t="s">
        <v>231</v>
      </c>
      <c r="J253" t="s">
        <v>232</v>
      </c>
      <c r="K253" t="s">
        <v>285</v>
      </c>
      <c r="L253" t="s">
        <v>932</v>
      </c>
      <c r="M253">
        <v>3</v>
      </c>
      <c r="N253">
        <v>11</v>
      </c>
      <c r="O253">
        <v>43.736400000000003</v>
      </c>
      <c r="P253">
        <v>41.011200000000002</v>
      </c>
      <c r="Q253">
        <v>36.216000000000001</v>
      </c>
      <c r="R253">
        <v>6.4828999999999999</v>
      </c>
      <c r="S253">
        <v>5.4185999999999996</v>
      </c>
      <c r="T253">
        <v>4.5724999999999998</v>
      </c>
      <c r="U253">
        <v>2.3725000000000001</v>
      </c>
      <c r="V253">
        <v>1.9932000000000001</v>
      </c>
      <c r="W253">
        <v>3.1366999999999998</v>
      </c>
      <c r="X253">
        <v>1.2744</v>
      </c>
      <c r="Y253">
        <v>0</v>
      </c>
      <c r="Z253">
        <v>12.6714</v>
      </c>
      <c r="AA253" t="s">
        <v>417</v>
      </c>
      <c r="AB253">
        <v>0.85919999999999996</v>
      </c>
      <c r="AC253" t="s">
        <v>548</v>
      </c>
      <c r="AD253">
        <v>0.16980000000000001</v>
      </c>
      <c r="AE253" t="s">
        <v>940</v>
      </c>
      <c r="AF253">
        <v>0.1676</v>
      </c>
      <c r="AG253">
        <v>8.8260000000000005</v>
      </c>
      <c r="AH253">
        <v>168.9085</v>
      </c>
      <c r="AI253">
        <v>33</v>
      </c>
      <c r="AK253">
        <v>0</v>
      </c>
      <c r="AL253">
        <v>6</v>
      </c>
      <c r="AM253">
        <v>46</v>
      </c>
      <c r="AN253" t="s">
        <v>360</v>
      </c>
      <c r="AP253" t="str">
        <f t="shared" si="3"/>
        <v/>
      </c>
    </row>
    <row r="254" spans="1:42">
      <c r="A254" t="s">
        <v>941</v>
      </c>
      <c r="B254" s="4">
        <v>43401</v>
      </c>
      <c r="C254" s="1">
        <v>0.66666666666666663</v>
      </c>
      <c r="D254" t="s">
        <v>224</v>
      </c>
      <c r="E254" t="s">
        <v>708</v>
      </c>
      <c r="G254">
        <v>10903</v>
      </c>
      <c r="H254" t="s">
        <v>284</v>
      </c>
      <c r="I254" t="s">
        <v>231</v>
      </c>
      <c r="J254" t="s">
        <v>232</v>
      </c>
      <c r="K254" t="s">
        <v>285</v>
      </c>
      <c r="L254" t="s">
        <v>932</v>
      </c>
      <c r="M254">
        <v>5</v>
      </c>
      <c r="N254">
        <v>5</v>
      </c>
      <c r="O254">
        <v>33.543100000000003</v>
      </c>
      <c r="P254">
        <v>29.5715</v>
      </c>
      <c r="Q254">
        <v>23.063700000000001</v>
      </c>
      <c r="R254">
        <v>5.6014999999999997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12.6615</v>
      </c>
      <c r="Z254">
        <v>0</v>
      </c>
      <c r="AA254" t="s">
        <v>328</v>
      </c>
      <c r="AB254">
        <v>1.173</v>
      </c>
      <c r="AC254" t="s">
        <v>942</v>
      </c>
      <c r="AD254">
        <v>0</v>
      </c>
      <c r="AE254" t="s">
        <v>267</v>
      </c>
      <c r="AF254">
        <v>1.0522</v>
      </c>
      <c r="AG254">
        <v>5.0999999999999996</v>
      </c>
      <c r="AH254">
        <v>111.76649999999999</v>
      </c>
      <c r="AI254">
        <v>200</v>
      </c>
      <c r="AK254">
        <v>0</v>
      </c>
      <c r="AL254">
        <v>6</v>
      </c>
      <c r="AM254">
        <v>27</v>
      </c>
      <c r="AN254" t="s">
        <v>360</v>
      </c>
      <c r="AP254" t="str">
        <f t="shared" si="3"/>
        <v/>
      </c>
    </row>
    <row r="255" spans="1:42">
      <c r="A255" t="s">
        <v>946</v>
      </c>
      <c r="B255" s="4">
        <v>43401</v>
      </c>
      <c r="C255" s="1">
        <v>0.67361111111111116</v>
      </c>
      <c r="D255" t="s">
        <v>146</v>
      </c>
      <c r="E255" t="s">
        <v>943</v>
      </c>
      <c r="F255" t="s">
        <v>330</v>
      </c>
      <c r="G255">
        <v>4379</v>
      </c>
      <c r="H255" t="s">
        <v>230</v>
      </c>
      <c r="I255" t="s">
        <v>231</v>
      </c>
      <c r="J255" t="s">
        <v>232</v>
      </c>
      <c r="K255" t="s">
        <v>944</v>
      </c>
      <c r="L255" t="s">
        <v>945</v>
      </c>
      <c r="M255">
        <v>11</v>
      </c>
      <c r="N255">
        <v>5</v>
      </c>
      <c r="O255">
        <v>76.029499999999999</v>
      </c>
      <c r="P255">
        <v>49.956899999999997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55.459499999999998</v>
      </c>
      <c r="Z255">
        <v>25.9129</v>
      </c>
      <c r="AA255" t="s">
        <v>334</v>
      </c>
      <c r="AB255">
        <v>2.2086999999999999</v>
      </c>
      <c r="AC255" t="s">
        <v>335</v>
      </c>
      <c r="AD255">
        <v>1.4916</v>
      </c>
      <c r="AE255" t="s">
        <v>307</v>
      </c>
      <c r="AF255">
        <v>2.1991999999999998</v>
      </c>
      <c r="AG255">
        <v>10.7</v>
      </c>
      <c r="AH255" s="23">
        <v>223.95820000000001</v>
      </c>
      <c r="AI255">
        <v>7</v>
      </c>
      <c r="AK255">
        <v>0</v>
      </c>
      <c r="AL255">
        <v>13</v>
      </c>
      <c r="AM255">
        <v>192</v>
      </c>
      <c r="AN255" t="s">
        <v>947</v>
      </c>
      <c r="AP255" t="str">
        <f t="shared" si="3"/>
        <v>Bold</v>
      </c>
    </row>
    <row r="256" spans="1:42">
      <c r="A256" t="s">
        <v>948</v>
      </c>
      <c r="B256" s="4">
        <v>43401</v>
      </c>
      <c r="C256" s="1">
        <v>0.67361111111111116</v>
      </c>
      <c r="D256" t="s">
        <v>146</v>
      </c>
      <c r="E256" t="s">
        <v>943</v>
      </c>
      <c r="F256" t="s">
        <v>330</v>
      </c>
      <c r="G256">
        <v>4379</v>
      </c>
      <c r="H256" t="s">
        <v>230</v>
      </c>
      <c r="I256" t="s">
        <v>231</v>
      </c>
      <c r="J256" t="s">
        <v>232</v>
      </c>
      <c r="K256" t="s">
        <v>944</v>
      </c>
      <c r="L256" t="s">
        <v>945</v>
      </c>
      <c r="M256">
        <v>1</v>
      </c>
      <c r="N256">
        <v>5</v>
      </c>
      <c r="O256">
        <v>73.666200000000003</v>
      </c>
      <c r="P256">
        <v>42.003500000000003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50.531300000000002</v>
      </c>
      <c r="Z256">
        <v>7.7792000000000003</v>
      </c>
      <c r="AA256" t="s">
        <v>580</v>
      </c>
      <c r="AB256">
        <v>2.2751000000000001</v>
      </c>
      <c r="AC256" t="s">
        <v>949</v>
      </c>
      <c r="AD256">
        <v>0.2364</v>
      </c>
      <c r="AE256" t="s">
        <v>290</v>
      </c>
      <c r="AF256">
        <v>1.9368000000000001</v>
      </c>
      <c r="AG256">
        <v>36.5</v>
      </c>
      <c r="AH256">
        <v>214.92850000000001</v>
      </c>
      <c r="AI256">
        <v>6.5</v>
      </c>
      <c r="AK256">
        <v>0</v>
      </c>
      <c r="AL256">
        <v>13</v>
      </c>
      <c r="AM256">
        <v>191</v>
      </c>
      <c r="AN256" t="s">
        <v>947</v>
      </c>
      <c r="AP256" t="str">
        <f t="shared" si="3"/>
        <v/>
      </c>
    </row>
    <row r="257" spans="1:42">
      <c r="A257" t="s">
        <v>950</v>
      </c>
      <c r="B257" s="4">
        <v>43401</v>
      </c>
      <c r="C257" s="1">
        <v>0.67361111111111116</v>
      </c>
      <c r="D257" t="s">
        <v>146</v>
      </c>
      <c r="E257" t="s">
        <v>943</v>
      </c>
      <c r="F257" t="s">
        <v>330</v>
      </c>
      <c r="G257">
        <v>4379</v>
      </c>
      <c r="H257" t="s">
        <v>230</v>
      </c>
      <c r="I257" t="s">
        <v>231</v>
      </c>
      <c r="J257" t="s">
        <v>232</v>
      </c>
      <c r="K257" t="s">
        <v>944</v>
      </c>
      <c r="L257" t="s">
        <v>945</v>
      </c>
      <c r="M257">
        <v>12</v>
      </c>
      <c r="N257">
        <v>4</v>
      </c>
      <c r="O257">
        <v>60.0473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91.331900000000005</v>
      </c>
      <c r="Z257">
        <v>24.008600000000001</v>
      </c>
      <c r="AA257" t="s">
        <v>341</v>
      </c>
      <c r="AB257">
        <v>4.3845000000000001</v>
      </c>
      <c r="AC257" t="s">
        <v>342</v>
      </c>
      <c r="AD257">
        <v>3.4108000000000001</v>
      </c>
      <c r="AE257" t="s">
        <v>951</v>
      </c>
      <c r="AF257">
        <v>0</v>
      </c>
      <c r="AG257">
        <v>26.2</v>
      </c>
      <c r="AH257">
        <v>209.38300000000001</v>
      </c>
      <c r="AI257">
        <v>10</v>
      </c>
      <c r="AK257">
        <v>0</v>
      </c>
      <c r="AL257">
        <v>13</v>
      </c>
      <c r="AM257">
        <v>162</v>
      </c>
      <c r="AN257" t="s">
        <v>947</v>
      </c>
      <c r="AP257" t="str">
        <f t="shared" si="3"/>
        <v/>
      </c>
    </row>
    <row r="258" spans="1:42">
      <c r="A258" t="s">
        <v>952</v>
      </c>
      <c r="B258" s="4">
        <v>43401</v>
      </c>
      <c r="C258" s="1">
        <v>0.67361111111111116</v>
      </c>
      <c r="D258" t="s">
        <v>146</v>
      </c>
      <c r="E258" t="s">
        <v>943</v>
      </c>
      <c r="F258" t="s">
        <v>330</v>
      </c>
      <c r="G258">
        <v>4379</v>
      </c>
      <c r="H258" t="s">
        <v>230</v>
      </c>
      <c r="I258" t="s">
        <v>231</v>
      </c>
      <c r="J258" t="s">
        <v>232</v>
      </c>
      <c r="K258" t="s">
        <v>944</v>
      </c>
      <c r="L258" t="s">
        <v>945</v>
      </c>
      <c r="M258">
        <v>13</v>
      </c>
      <c r="N258">
        <v>5</v>
      </c>
      <c r="O258">
        <v>65.016800000000003</v>
      </c>
      <c r="P258">
        <v>45.328899999999997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48.731999999999999</v>
      </c>
      <c r="Z258">
        <v>12.57</v>
      </c>
      <c r="AA258" t="s">
        <v>562</v>
      </c>
      <c r="AB258">
        <v>2.262</v>
      </c>
      <c r="AC258" t="s">
        <v>783</v>
      </c>
      <c r="AD258">
        <v>1.3098000000000001</v>
      </c>
      <c r="AE258" t="s">
        <v>953</v>
      </c>
      <c r="AF258">
        <v>1.6228</v>
      </c>
      <c r="AG258">
        <v>13.2</v>
      </c>
      <c r="AH258">
        <v>190.04230000000001</v>
      </c>
      <c r="AI258">
        <v>10</v>
      </c>
      <c r="AK258">
        <v>0</v>
      </c>
      <c r="AL258">
        <v>13</v>
      </c>
      <c r="AM258">
        <v>154</v>
      </c>
      <c r="AN258" t="s">
        <v>947</v>
      </c>
      <c r="AP258" t="str">
        <f t="shared" ref="AP258:AP299" si="4">IF(AND(D258&lt;&gt;D257,C258&lt;&gt;C257),"Bold","")</f>
        <v/>
      </c>
    </row>
    <row r="259" spans="1:42">
      <c r="A259" t="s">
        <v>954</v>
      </c>
      <c r="B259" s="4">
        <v>43401</v>
      </c>
      <c r="C259" s="1">
        <v>0.67361111111111116</v>
      </c>
      <c r="D259" t="s">
        <v>146</v>
      </c>
      <c r="E259" t="s">
        <v>943</v>
      </c>
      <c r="F259" t="s">
        <v>330</v>
      </c>
      <c r="G259">
        <v>4379</v>
      </c>
      <c r="H259" t="s">
        <v>230</v>
      </c>
      <c r="I259" t="s">
        <v>231</v>
      </c>
      <c r="J259" t="s">
        <v>232</v>
      </c>
      <c r="K259" t="s">
        <v>944</v>
      </c>
      <c r="L259" t="s">
        <v>945</v>
      </c>
      <c r="M259">
        <v>4</v>
      </c>
      <c r="N259">
        <v>5</v>
      </c>
      <c r="O259">
        <v>54.946599999999997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83.573800000000006</v>
      </c>
      <c r="Z259">
        <v>19.36</v>
      </c>
      <c r="AA259" t="s">
        <v>955</v>
      </c>
      <c r="AB259">
        <v>2.93</v>
      </c>
      <c r="AC259" t="s">
        <v>956</v>
      </c>
      <c r="AD259">
        <v>0.6129</v>
      </c>
      <c r="AE259" t="s">
        <v>957</v>
      </c>
      <c r="AF259">
        <v>1.0876999999999999</v>
      </c>
      <c r="AG259">
        <v>20.2</v>
      </c>
      <c r="AH259">
        <v>182.71090000000001</v>
      </c>
      <c r="AI259">
        <v>10</v>
      </c>
      <c r="AK259">
        <v>0</v>
      </c>
      <c r="AL259">
        <v>13</v>
      </c>
      <c r="AM259">
        <v>199</v>
      </c>
      <c r="AN259" t="s">
        <v>947</v>
      </c>
      <c r="AP259" t="str">
        <f t="shared" si="4"/>
        <v/>
      </c>
    </row>
    <row r="260" spans="1:42">
      <c r="A260" t="s">
        <v>958</v>
      </c>
      <c r="B260" s="4">
        <v>43401</v>
      </c>
      <c r="C260" s="1">
        <v>0.67361111111111116</v>
      </c>
      <c r="D260" t="s">
        <v>146</v>
      </c>
      <c r="E260" t="s">
        <v>943</v>
      </c>
      <c r="F260" t="s">
        <v>330</v>
      </c>
      <c r="G260">
        <v>4379</v>
      </c>
      <c r="H260" t="s">
        <v>230</v>
      </c>
      <c r="I260" t="s">
        <v>231</v>
      </c>
      <c r="J260" t="s">
        <v>232</v>
      </c>
      <c r="K260" t="s">
        <v>944</v>
      </c>
      <c r="L260" t="s">
        <v>945</v>
      </c>
      <c r="M260">
        <v>10</v>
      </c>
      <c r="N260">
        <v>5</v>
      </c>
      <c r="O260">
        <v>51.853000000000002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78.868399999999994</v>
      </c>
      <c r="Z260">
        <v>5.7142999999999997</v>
      </c>
      <c r="AA260" t="s">
        <v>959</v>
      </c>
      <c r="AB260">
        <v>0.65400000000000003</v>
      </c>
      <c r="AC260" t="s">
        <v>960</v>
      </c>
      <c r="AD260">
        <v>0.33329999999999999</v>
      </c>
      <c r="AE260" t="s">
        <v>353</v>
      </c>
      <c r="AF260">
        <v>1.6866000000000001</v>
      </c>
      <c r="AG260">
        <v>1.2</v>
      </c>
      <c r="AH260">
        <v>140.30959999999999</v>
      </c>
      <c r="AI260">
        <v>14</v>
      </c>
      <c r="AK260">
        <v>0</v>
      </c>
      <c r="AL260">
        <v>13</v>
      </c>
      <c r="AM260">
        <v>191</v>
      </c>
      <c r="AN260" t="s">
        <v>947</v>
      </c>
      <c r="AP260" t="str">
        <f t="shared" si="4"/>
        <v/>
      </c>
    </row>
    <row r="261" spans="1:42">
      <c r="A261" t="s">
        <v>961</v>
      </c>
      <c r="B261" s="4">
        <v>43401</v>
      </c>
      <c r="C261" s="1">
        <v>0.67361111111111116</v>
      </c>
      <c r="D261" t="s">
        <v>146</v>
      </c>
      <c r="E261" t="s">
        <v>943</v>
      </c>
      <c r="F261" t="s">
        <v>330</v>
      </c>
      <c r="G261">
        <v>4379</v>
      </c>
      <c r="H261" t="s">
        <v>230</v>
      </c>
      <c r="I261" t="s">
        <v>231</v>
      </c>
      <c r="J261" t="s">
        <v>232</v>
      </c>
      <c r="K261" t="s">
        <v>944</v>
      </c>
      <c r="L261" t="s">
        <v>945</v>
      </c>
      <c r="M261">
        <v>9</v>
      </c>
      <c r="N261">
        <v>5</v>
      </c>
      <c r="O261">
        <v>42.3172</v>
      </c>
      <c r="P261">
        <v>34.567900000000002</v>
      </c>
      <c r="Q261">
        <v>11.5022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16.799600000000002</v>
      </c>
      <c r="Z261">
        <v>9.9821000000000009</v>
      </c>
      <c r="AA261" t="s">
        <v>962</v>
      </c>
      <c r="AB261">
        <v>1.1738</v>
      </c>
      <c r="AC261" t="s">
        <v>963</v>
      </c>
      <c r="AD261">
        <v>1.2092000000000001</v>
      </c>
      <c r="AE261" t="s">
        <v>757</v>
      </c>
      <c r="AF261">
        <v>1.5368999999999999</v>
      </c>
      <c r="AG261">
        <v>14.2006</v>
      </c>
      <c r="AH261">
        <v>133.28960000000001</v>
      </c>
      <c r="AI261">
        <v>20</v>
      </c>
      <c r="AK261">
        <v>0</v>
      </c>
      <c r="AL261">
        <v>13</v>
      </c>
      <c r="AM261">
        <v>166</v>
      </c>
      <c r="AN261" t="s">
        <v>947</v>
      </c>
      <c r="AP261" t="str">
        <f t="shared" si="4"/>
        <v/>
      </c>
    </row>
    <row r="262" spans="1:42">
      <c r="A262" t="s">
        <v>964</v>
      </c>
      <c r="B262" s="4">
        <v>43401</v>
      </c>
      <c r="C262" s="1">
        <v>0.67361111111111116</v>
      </c>
      <c r="D262" t="s">
        <v>146</v>
      </c>
      <c r="E262" t="s">
        <v>943</v>
      </c>
      <c r="F262" t="s">
        <v>330</v>
      </c>
      <c r="G262">
        <v>4379</v>
      </c>
      <c r="H262" t="s">
        <v>230</v>
      </c>
      <c r="I262" t="s">
        <v>231</v>
      </c>
      <c r="J262" t="s">
        <v>232</v>
      </c>
      <c r="K262" t="s">
        <v>944</v>
      </c>
      <c r="L262" t="s">
        <v>945</v>
      </c>
      <c r="M262">
        <v>6</v>
      </c>
      <c r="N262">
        <v>5</v>
      </c>
      <c r="O262">
        <v>20.329899999999999</v>
      </c>
      <c r="P262">
        <v>24.4526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20.383700000000001</v>
      </c>
      <c r="Z262">
        <v>8.4136000000000006</v>
      </c>
      <c r="AA262" t="s">
        <v>965</v>
      </c>
      <c r="AB262">
        <v>1.9323999999999999</v>
      </c>
      <c r="AC262" t="s">
        <v>478</v>
      </c>
      <c r="AD262">
        <v>2.7587999999999999</v>
      </c>
      <c r="AE262" t="s">
        <v>267</v>
      </c>
      <c r="AF262">
        <v>1.9399</v>
      </c>
      <c r="AG262">
        <v>1.2</v>
      </c>
      <c r="AH262">
        <v>81.410899999999998</v>
      </c>
      <c r="AI262">
        <v>66</v>
      </c>
      <c r="AK262">
        <v>0</v>
      </c>
      <c r="AL262">
        <v>13</v>
      </c>
      <c r="AM262">
        <v>306</v>
      </c>
      <c r="AN262" t="s">
        <v>947</v>
      </c>
      <c r="AP262" t="str">
        <f t="shared" si="4"/>
        <v/>
      </c>
    </row>
    <row r="263" spans="1:42">
      <c r="A263" t="s">
        <v>966</v>
      </c>
      <c r="B263" s="4">
        <v>43401</v>
      </c>
      <c r="C263" s="1">
        <v>0.67361111111111116</v>
      </c>
      <c r="D263" t="s">
        <v>146</v>
      </c>
      <c r="E263" t="s">
        <v>943</v>
      </c>
      <c r="F263" t="s">
        <v>330</v>
      </c>
      <c r="G263">
        <v>4379</v>
      </c>
      <c r="H263" t="s">
        <v>230</v>
      </c>
      <c r="I263" t="s">
        <v>231</v>
      </c>
      <c r="J263" t="s">
        <v>232</v>
      </c>
      <c r="K263" t="s">
        <v>944</v>
      </c>
      <c r="L263" t="s">
        <v>945</v>
      </c>
      <c r="M263">
        <v>3</v>
      </c>
      <c r="N263">
        <v>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t="s">
        <v>967</v>
      </c>
      <c r="AB263">
        <v>0.35639999999999999</v>
      </c>
      <c r="AC263" t="s">
        <v>342</v>
      </c>
      <c r="AD263">
        <v>3.4108000000000001</v>
      </c>
      <c r="AE263" t="s">
        <v>290</v>
      </c>
      <c r="AF263">
        <v>1.8480000000000001</v>
      </c>
      <c r="AG263">
        <v>3.7</v>
      </c>
      <c r="AH263">
        <v>9.3152000000000008</v>
      </c>
      <c r="AI263">
        <v>10</v>
      </c>
      <c r="AK263">
        <v>0</v>
      </c>
      <c r="AL263">
        <v>13</v>
      </c>
      <c r="AN263" t="s">
        <v>947</v>
      </c>
      <c r="AP263" t="str">
        <f t="shared" si="4"/>
        <v/>
      </c>
    </row>
    <row r="264" spans="1:42">
      <c r="A264" t="s">
        <v>968</v>
      </c>
      <c r="B264" s="4">
        <v>43401</v>
      </c>
      <c r="C264" s="1">
        <v>0.67361111111111116</v>
      </c>
      <c r="D264" t="s">
        <v>146</v>
      </c>
      <c r="E264" t="s">
        <v>943</v>
      </c>
      <c r="F264" t="s">
        <v>330</v>
      </c>
      <c r="G264">
        <v>4379</v>
      </c>
      <c r="H264" t="s">
        <v>230</v>
      </c>
      <c r="I264" t="s">
        <v>231</v>
      </c>
      <c r="J264" t="s">
        <v>232</v>
      </c>
      <c r="K264" t="s">
        <v>944</v>
      </c>
      <c r="L264" t="s">
        <v>945</v>
      </c>
      <c r="M264">
        <v>2</v>
      </c>
      <c r="N264">
        <v>4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t="s">
        <v>349</v>
      </c>
      <c r="AB264">
        <v>3.1478000000000002</v>
      </c>
      <c r="AC264" t="s">
        <v>350</v>
      </c>
      <c r="AD264">
        <v>2.2730000000000001</v>
      </c>
      <c r="AE264" t="s">
        <v>255</v>
      </c>
      <c r="AF264">
        <v>1.5041</v>
      </c>
      <c r="AG264">
        <v>1.2</v>
      </c>
      <c r="AH264">
        <v>8.1249000000000002</v>
      </c>
      <c r="AI264">
        <v>6.5</v>
      </c>
      <c r="AK264">
        <v>0</v>
      </c>
      <c r="AL264">
        <v>13</v>
      </c>
      <c r="AN264" t="s">
        <v>947</v>
      </c>
      <c r="AP264" t="str">
        <f t="shared" si="4"/>
        <v/>
      </c>
    </row>
    <row r="265" spans="1:42">
      <c r="A265" t="s">
        <v>969</v>
      </c>
      <c r="B265" s="4">
        <v>43401</v>
      </c>
      <c r="C265" s="1">
        <v>0.67361111111111116</v>
      </c>
      <c r="D265" t="s">
        <v>146</v>
      </c>
      <c r="E265" t="s">
        <v>943</v>
      </c>
      <c r="F265" t="s">
        <v>330</v>
      </c>
      <c r="G265">
        <v>4379</v>
      </c>
      <c r="H265" t="s">
        <v>230</v>
      </c>
      <c r="I265" t="s">
        <v>231</v>
      </c>
      <c r="J265" t="s">
        <v>232</v>
      </c>
      <c r="K265" t="s">
        <v>944</v>
      </c>
      <c r="L265" t="s">
        <v>945</v>
      </c>
      <c r="M265">
        <v>7</v>
      </c>
      <c r="N265">
        <v>4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t="s">
        <v>874</v>
      </c>
      <c r="AB265">
        <v>3.2170999999999998</v>
      </c>
      <c r="AC265" t="s">
        <v>875</v>
      </c>
      <c r="AD265">
        <v>0.79990000000000006</v>
      </c>
      <c r="AE265" t="s">
        <v>564</v>
      </c>
      <c r="AF265">
        <v>1.9953000000000001</v>
      </c>
      <c r="AG265">
        <v>1.2</v>
      </c>
      <c r="AH265">
        <v>7.2122999999999999</v>
      </c>
      <c r="AI265">
        <v>5</v>
      </c>
      <c r="AK265">
        <v>0</v>
      </c>
      <c r="AL265">
        <v>13</v>
      </c>
      <c r="AN265" t="s">
        <v>947</v>
      </c>
      <c r="AP265" t="str">
        <f t="shared" si="4"/>
        <v/>
      </c>
    </row>
    <row r="266" spans="1:42">
      <c r="A266" t="s">
        <v>970</v>
      </c>
      <c r="B266" s="4">
        <v>43401</v>
      </c>
      <c r="C266" s="1">
        <v>0.67361111111111116</v>
      </c>
      <c r="D266" t="s">
        <v>146</v>
      </c>
      <c r="E266" t="s">
        <v>943</v>
      </c>
      <c r="F266" t="s">
        <v>330</v>
      </c>
      <c r="G266">
        <v>4379</v>
      </c>
      <c r="H266" t="s">
        <v>230</v>
      </c>
      <c r="I266" t="s">
        <v>231</v>
      </c>
      <c r="J266" t="s">
        <v>232</v>
      </c>
      <c r="K266" t="s">
        <v>944</v>
      </c>
      <c r="L266" t="s">
        <v>945</v>
      </c>
      <c r="M266">
        <v>5</v>
      </c>
      <c r="N266">
        <v>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 t="s">
        <v>971</v>
      </c>
      <c r="AB266">
        <v>1.9212</v>
      </c>
      <c r="AC266" t="s">
        <v>972</v>
      </c>
      <c r="AD266">
        <v>1.3422000000000001</v>
      </c>
      <c r="AE266" t="s">
        <v>426</v>
      </c>
      <c r="AF266">
        <v>1.8902000000000001</v>
      </c>
      <c r="AG266">
        <v>1.2</v>
      </c>
      <c r="AH266">
        <v>6.3536000000000001</v>
      </c>
      <c r="AI266">
        <v>14</v>
      </c>
      <c r="AK266">
        <v>0</v>
      </c>
      <c r="AL266">
        <v>13</v>
      </c>
      <c r="AN266" t="s">
        <v>947</v>
      </c>
      <c r="AP266" t="str">
        <f t="shared" si="4"/>
        <v/>
      </c>
    </row>
    <row r="267" spans="1:42">
      <c r="A267" t="s">
        <v>973</v>
      </c>
      <c r="B267" s="4">
        <v>43401</v>
      </c>
      <c r="C267" s="1">
        <v>0.67361111111111116</v>
      </c>
      <c r="D267" t="s">
        <v>146</v>
      </c>
      <c r="E267" t="s">
        <v>943</v>
      </c>
      <c r="F267" t="s">
        <v>330</v>
      </c>
      <c r="G267">
        <v>4379</v>
      </c>
      <c r="H267" t="s">
        <v>230</v>
      </c>
      <c r="I267" t="s">
        <v>231</v>
      </c>
      <c r="J267" t="s">
        <v>232</v>
      </c>
      <c r="K267" t="s">
        <v>944</v>
      </c>
      <c r="L267" t="s">
        <v>945</v>
      </c>
      <c r="M267">
        <v>8</v>
      </c>
      <c r="N267">
        <v>5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974</v>
      </c>
      <c r="AB267">
        <v>0.40820000000000001</v>
      </c>
      <c r="AC267" t="s">
        <v>975</v>
      </c>
      <c r="AD267">
        <v>1.333</v>
      </c>
      <c r="AE267" t="s">
        <v>784</v>
      </c>
      <c r="AF267">
        <v>1.0283</v>
      </c>
      <c r="AG267">
        <v>1.2</v>
      </c>
      <c r="AH267">
        <v>3.9695</v>
      </c>
      <c r="AI267">
        <v>5.5</v>
      </c>
      <c r="AK267">
        <v>0</v>
      </c>
      <c r="AL267">
        <v>13</v>
      </c>
      <c r="AN267" t="s">
        <v>947</v>
      </c>
      <c r="AP267" t="str">
        <f t="shared" si="4"/>
        <v/>
      </c>
    </row>
    <row r="268" spans="1:42">
      <c r="A268" t="s">
        <v>978</v>
      </c>
      <c r="B268" s="4">
        <v>43401</v>
      </c>
      <c r="C268" s="1">
        <v>0.68055555555555547</v>
      </c>
      <c r="D268" t="s">
        <v>212</v>
      </c>
      <c r="E268" t="s">
        <v>283</v>
      </c>
      <c r="G268">
        <v>5996</v>
      </c>
      <c r="H268" t="s">
        <v>230</v>
      </c>
      <c r="I268" t="s">
        <v>231</v>
      </c>
      <c r="J268" t="s">
        <v>232</v>
      </c>
      <c r="K268" t="s">
        <v>976</v>
      </c>
      <c r="L268" t="s">
        <v>977</v>
      </c>
      <c r="M268">
        <v>5</v>
      </c>
      <c r="N268">
        <v>6</v>
      </c>
      <c r="O268">
        <v>61.198</v>
      </c>
      <c r="P268">
        <v>59.241500000000002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54.1676</v>
      </c>
      <c r="Z268">
        <v>7.1429</v>
      </c>
      <c r="AA268" t="s">
        <v>979</v>
      </c>
      <c r="AB268">
        <v>4.5867000000000004</v>
      </c>
      <c r="AC268" t="s">
        <v>237</v>
      </c>
      <c r="AD268">
        <v>3.5464000000000002</v>
      </c>
      <c r="AE268" t="s">
        <v>255</v>
      </c>
      <c r="AF268">
        <v>1.7141</v>
      </c>
      <c r="AG268">
        <v>26</v>
      </c>
      <c r="AH268" s="23">
        <v>217.59710000000001</v>
      </c>
      <c r="AI268">
        <v>1</v>
      </c>
      <c r="AK268">
        <v>0</v>
      </c>
      <c r="AL268">
        <v>9</v>
      </c>
      <c r="AM268">
        <v>20</v>
      </c>
      <c r="AN268" t="s">
        <v>947</v>
      </c>
      <c r="AP268" t="str">
        <f t="shared" si="4"/>
        <v>Bold</v>
      </c>
    </row>
    <row r="269" spans="1:42">
      <c r="A269" t="s">
        <v>980</v>
      </c>
      <c r="B269" s="4">
        <v>43401</v>
      </c>
      <c r="C269" s="1">
        <v>0.68055555555555547</v>
      </c>
      <c r="D269" t="s">
        <v>212</v>
      </c>
      <c r="E269" t="s">
        <v>283</v>
      </c>
      <c r="G269">
        <v>5996</v>
      </c>
      <c r="H269" t="s">
        <v>230</v>
      </c>
      <c r="I269" t="s">
        <v>231</v>
      </c>
      <c r="J269" t="s">
        <v>232</v>
      </c>
      <c r="K269" t="s">
        <v>976</v>
      </c>
      <c r="L269" t="s">
        <v>977</v>
      </c>
      <c r="M269">
        <v>9</v>
      </c>
      <c r="N269">
        <v>5</v>
      </c>
      <c r="O269">
        <v>67.437799999999996</v>
      </c>
      <c r="P269">
        <v>42.558500000000002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48.314700000000002</v>
      </c>
      <c r="Z269">
        <v>22.495699999999999</v>
      </c>
      <c r="AA269" t="s">
        <v>981</v>
      </c>
      <c r="AB269">
        <v>2.8885999999999998</v>
      </c>
      <c r="AC269" t="s">
        <v>982</v>
      </c>
      <c r="AD269">
        <v>0.27900000000000003</v>
      </c>
      <c r="AE269" t="s">
        <v>695</v>
      </c>
      <c r="AF269">
        <v>1.2444</v>
      </c>
      <c r="AG269">
        <v>16.5</v>
      </c>
      <c r="AH269">
        <v>201.71870000000001</v>
      </c>
      <c r="AI269">
        <v>6.5</v>
      </c>
      <c r="AK269">
        <v>0</v>
      </c>
      <c r="AL269">
        <v>9</v>
      </c>
      <c r="AM269">
        <v>70</v>
      </c>
      <c r="AN269" t="s">
        <v>947</v>
      </c>
      <c r="AP269" t="str">
        <f t="shared" si="4"/>
        <v/>
      </c>
    </row>
    <row r="270" spans="1:42">
      <c r="A270" t="s">
        <v>983</v>
      </c>
      <c r="B270" s="4">
        <v>43401</v>
      </c>
      <c r="C270" s="1">
        <v>0.68055555555555547</v>
      </c>
      <c r="D270" t="s">
        <v>212</v>
      </c>
      <c r="E270" t="s">
        <v>283</v>
      </c>
      <c r="G270">
        <v>5996</v>
      </c>
      <c r="H270" t="s">
        <v>230</v>
      </c>
      <c r="I270" t="s">
        <v>231</v>
      </c>
      <c r="J270" t="s">
        <v>232</v>
      </c>
      <c r="K270" t="s">
        <v>976</v>
      </c>
      <c r="L270" t="s">
        <v>977</v>
      </c>
      <c r="M270">
        <v>6</v>
      </c>
      <c r="N270">
        <v>5</v>
      </c>
      <c r="O270">
        <v>63.686399999999999</v>
      </c>
      <c r="P270">
        <v>27.4587</v>
      </c>
      <c r="Q270">
        <v>21.487500000000001</v>
      </c>
      <c r="R270">
        <v>7.5944000000000003</v>
      </c>
      <c r="S270">
        <v>4.9268000000000001</v>
      </c>
      <c r="T270">
        <v>2.528</v>
      </c>
      <c r="U270">
        <v>2.3045</v>
      </c>
      <c r="V270">
        <v>0</v>
      </c>
      <c r="W270">
        <v>0</v>
      </c>
      <c r="X270">
        <v>0</v>
      </c>
      <c r="Y270">
        <v>4.1353</v>
      </c>
      <c r="Z270">
        <v>20.34</v>
      </c>
      <c r="AA270" t="s">
        <v>984</v>
      </c>
      <c r="AB270">
        <v>1.3443000000000001</v>
      </c>
      <c r="AC270" t="s">
        <v>985</v>
      </c>
      <c r="AD270">
        <v>0.89990000000000003</v>
      </c>
      <c r="AE270" t="s">
        <v>564</v>
      </c>
      <c r="AF270">
        <v>1.8723000000000001</v>
      </c>
      <c r="AG270">
        <v>12.138</v>
      </c>
      <c r="AH270">
        <v>170.71610000000001</v>
      </c>
      <c r="AI270">
        <v>3.5</v>
      </c>
      <c r="AK270">
        <v>0</v>
      </c>
      <c r="AL270">
        <v>9</v>
      </c>
      <c r="AM270">
        <v>10</v>
      </c>
      <c r="AN270" t="s">
        <v>947</v>
      </c>
      <c r="AP270" t="str">
        <f t="shared" si="4"/>
        <v/>
      </c>
    </row>
    <row r="271" spans="1:42">
      <c r="A271" t="s">
        <v>986</v>
      </c>
      <c r="B271" s="4">
        <v>43401</v>
      </c>
      <c r="C271" s="1">
        <v>0.68055555555555547</v>
      </c>
      <c r="D271" t="s">
        <v>212</v>
      </c>
      <c r="E271" t="s">
        <v>283</v>
      </c>
      <c r="G271">
        <v>5996</v>
      </c>
      <c r="H271" t="s">
        <v>230</v>
      </c>
      <c r="I271" t="s">
        <v>231</v>
      </c>
      <c r="J271" t="s">
        <v>232</v>
      </c>
      <c r="K271" t="s">
        <v>976</v>
      </c>
      <c r="L271" t="s">
        <v>977</v>
      </c>
      <c r="M271">
        <v>8</v>
      </c>
      <c r="N271">
        <v>5</v>
      </c>
      <c r="O271">
        <v>45.238199999999999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68.807299999999998</v>
      </c>
      <c r="Z271">
        <v>18.402899999999999</v>
      </c>
      <c r="AA271" t="s">
        <v>987</v>
      </c>
      <c r="AB271">
        <v>0</v>
      </c>
      <c r="AC271" t="s">
        <v>988</v>
      </c>
      <c r="AD271">
        <v>0.31109999999999999</v>
      </c>
      <c r="AE271" t="s">
        <v>459</v>
      </c>
      <c r="AF271">
        <v>1.6265000000000001</v>
      </c>
      <c r="AG271">
        <v>3.5</v>
      </c>
      <c r="AH271">
        <v>137.886</v>
      </c>
      <c r="AI271">
        <v>16</v>
      </c>
      <c r="AK271">
        <v>0</v>
      </c>
      <c r="AL271">
        <v>9</v>
      </c>
      <c r="AM271">
        <v>44</v>
      </c>
      <c r="AN271" t="s">
        <v>947</v>
      </c>
      <c r="AP271" t="str">
        <f t="shared" si="4"/>
        <v/>
      </c>
    </row>
    <row r="272" spans="1:42">
      <c r="A272" t="s">
        <v>989</v>
      </c>
      <c r="B272" s="4">
        <v>43401</v>
      </c>
      <c r="C272" s="1">
        <v>0.68055555555555547</v>
      </c>
      <c r="D272" t="s">
        <v>212</v>
      </c>
      <c r="E272" t="s">
        <v>283</v>
      </c>
      <c r="G272">
        <v>5996</v>
      </c>
      <c r="H272" t="s">
        <v>230</v>
      </c>
      <c r="I272" t="s">
        <v>231</v>
      </c>
      <c r="J272" t="s">
        <v>232</v>
      </c>
      <c r="K272" t="s">
        <v>976</v>
      </c>
      <c r="L272" t="s">
        <v>977</v>
      </c>
      <c r="M272">
        <v>3</v>
      </c>
      <c r="N272">
        <v>5</v>
      </c>
      <c r="O272">
        <v>31.947399999999998</v>
      </c>
      <c r="P272">
        <v>18.762499999999999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22.187899999999999</v>
      </c>
      <c r="Z272">
        <v>10.4171</v>
      </c>
      <c r="AA272" t="s">
        <v>990</v>
      </c>
      <c r="AB272">
        <v>0</v>
      </c>
      <c r="AC272" t="s">
        <v>991</v>
      </c>
      <c r="AD272">
        <v>0</v>
      </c>
      <c r="AE272" t="s">
        <v>459</v>
      </c>
      <c r="AF272">
        <v>1.6265000000000001</v>
      </c>
      <c r="AG272">
        <v>3.5</v>
      </c>
      <c r="AH272">
        <v>88.441400000000002</v>
      </c>
      <c r="AI272">
        <v>20</v>
      </c>
      <c r="AK272">
        <v>0</v>
      </c>
      <c r="AL272">
        <v>9</v>
      </c>
      <c r="AM272">
        <v>301</v>
      </c>
      <c r="AN272" t="s">
        <v>947</v>
      </c>
      <c r="AP272" t="str">
        <f t="shared" si="4"/>
        <v/>
      </c>
    </row>
    <row r="273" spans="1:42">
      <c r="A273" t="s">
        <v>992</v>
      </c>
      <c r="B273" s="4">
        <v>43401</v>
      </c>
      <c r="C273" s="1">
        <v>0.68055555555555547</v>
      </c>
      <c r="D273" t="s">
        <v>212</v>
      </c>
      <c r="E273" t="s">
        <v>283</v>
      </c>
      <c r="G273">
        <v>5996</v>
      </c>
      <c r="H273" t="s">
        <v>230</v>
      </c>
      <c r="I273" t="s">
        <v>231</v>
      </c>
      <c r="J273" t="s">
        <v>232</v>
      </c>
      <c r="K273" t="s">
        <v>976</v>
      </c>
      <c r="L273" t="s">
        <v>977</v>
      </c>
      <c r="M273">
        <v>7</v>
      </c>
      <c r="N273">
        <v>5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 t="s">
        <v>584</v>
      </c>
      <c r="AB273">
        <v>8.8800000000000004E-2</v>
      </c>
      <c r="AC273" t="s">
        <v>423</v>
      </c>
      <c r="AD273">
        <v>0.41399999999999998</v>
      </c>
      <c r="AE273" t="s">
        <v>459</v>
      </c>
      <c r="AF273">
        <v>1.6265000000000001</v>
      </c>
      <c r="AG273">
        <v>3.5</v>
      </c>
      <c r="AH273">
        <v>5.6292999999999997</v>
      </c>
      <c r="AI273">
        <v>14</v>
      </c>
      <c r="AK273">
        <v>0</v>
      </c>
      <c r="AL273">
        <v>9</v>
      </c>
      <c r="AN273" t="s">
        <v>947</v>
      </c>
      <c r="AP273" t="str">
        <f t="shared" si="4"/>
        <v/>
      </c>
    </row>
    <row r="274" spans="1:42">
      <c r="A274" t="s">
        <v>993</v>
      </c>
      <c r="B274" s="4">
        <v>43401</v>
      </c>
      <c r="C274" s="1">
        <v>0.68055555555555547</v>
      </c>
      <c r="D274" t="s">
        <v>212</v>
      </c>
      <c r="E274" t="s">
        <v>283</v>
      </c>
      <c r="G274">
        <v>5996</v>
      </c>
      <c r="H274" t="s">
        <v>230</v>
      </c>
      <c r="I274" t="s">
        <v>231</v>
      </c>
      <c r="J274" t="s">
        <v>232</v>
      </c>
      <c r="K274" t="s">
        <v>976</v>
      </c>
      <c r="L274" t="s">
        <v>977</v>
      </c>
      <c r="M274">
        <v>2</v>
      </c>
      <c r="N274">
        <v>5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 t="s">
        <v>994</v>
      </c>
      <c r="AB274">
        <v>0</v>
      </c>
      <c r="AC274" t="s">
        <v>995</v>
      </c>
      <c r="AD274">
        <v>0.4078</v>
      </c>
      <c r="AE274" t="s">
        <v>466</v>
      </c>
      <c r="AF274">
        <v>1.1120000000000001</v>
      </c>
      <c r="AG274">
        <v>3.5</v>
      </c>
      <c r="AH274">
        <v>5.0198</v>
      </c>
      <c r="AI274">
        <v>14</v>
      </c>
      <c r="AK274">
        <v>0</v>
      </c>
      <c r="AL274">
        <v>9</v>
      </c>
      <c r="AN274" t="s">
        <v>947</v>
      </c>
      <c r="AP274" t="str">
        <f t="shared" si="4"/>
        <v/>
      </c>
    </row>
    <row r="275" spans="1:42">
      <c r="A275" t="s">
        <v>996</v>
      </c>
      <c r="B275" s="4">
        <v>43401</v>
      </c>
      <c r="C275" s="1">
        <v>0.68055555555555547</v>
      </c>
      <c r="D275" t="s">
        <v>212</v>
      </c>
      <c r="E275" t="s">
        <v>283</v>
      </c>
      <c r="G275">
        <v>5996</v>
      </c>
      <c r="H275" t="s">
        <v>230</v>
      </c>
      <c r="I275" t="s">
        <v>231</v>
      </c>
      <c r="J275" t="s">
        <v>232</v>
      </c>
      <c r="K275" t="s">
        <v>976</v>
      </c>
      <c r="L275" t="s">
        <v>977</v>
      </c>
      <c r="M275">
        <v>1</v>
      </c>
      <c r="N275">
        <v>5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t="s">
        <v>997</v>
      </c>
      <c r="AB275">
        <v>0</v>
      </c>
      <c r="AC275" t="s">
        <v>982</v>
      </c>
      <c r="AD275">
        <v>0.27900000000000003</v>
      </c>
      <c r="AE275" t="s">
        <v>538</v>
      </c>
      <c r="AF275">
        <v>1.7552000000000001</v>
      </c>
      <c r="AG275">
        <v>1.5</v>
      </c>
      <c r="AH275">
        <v>3.5341999999999998</v>
      </c>
      <c r="AI275">
        <v>16</v>
      </c>
      <c r="AK275">
        <v>0</v>
      </c>
      <c r="AL275">
        <v>9</v>
      </c>
      <c r="AN275" t="s">
        <v>947</v>
      </c>
      <c r="AP275" t="str">
        <f t="shared" si="4"/>
        <v/>
      </c>
    </row>
    <row r="276" spans="1:42">
      <c r="A276" t="s">
        <v>998</v>
      </c>
      <c r="B276" s="4">
        <v>43401</v>
      </c>
      <c r="C276" s="1">
        <v>0.68055555555555547</v>
      </c>
      <c r="D276" t="s">
        <v>212</v>
      </c>
      <c r="E276" t="s">
        <v>283</v>
      </c>
      <c r="G276">
        <v>5996</v>
      </c>
      <c r="H276" t="s">
        <v>230</v>
      </c>
      <c r="I276" t="s">
        <v>231</v>
      </c>
      <c r="J276" t="s">
        <v>232</v>
      </c>
      <c r="K276" t="s">
        <v>976</v>
      </c>
      <c r="L276" t="s">
        <v>977</v>
      </c>
      <c r="M276">
        <v>4</v>
      </c>
      <c r="N276">
        <v>5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 t="s">
        <v>611</v>
      </c>
      <c r="AB276">
        <v>0.08</v>
      </c>
      <c r="AC276" t="s">
        <v>999</v>
      </c>
      <c r="AD276">
        <v>0.23849999999999999</v>
      </c>
      <c r="AE276" t="s">
        <v>1000</v>
      </c>
      <c r="AF276">
        <v>0</v>
      </c>
      <c r="AG276">
        <v>1.5</v>
      </c>
      <c r="AH276">
        <v>1.8185</v>
      </c>
      <c r="AI276">
        <v>12</v>
      </c>
      <c r="AK276">
        <v>0</v>
      </c>
      <c r="AL276">
        <v>9</v>
      </c>
      <c r="AN276" t="s">
        <v>947</v>
      </c>
      <c r="AP276" t="str">
        <f t="shared" si="4"/>
        <v/>
      </c>
    </row>
    <row r="277" spans="1:42">
      <c r="A277" t="s">
        <v>1003</v>
      </c>
      <c r="B277" s="4">
        <v>43401</v>
      </c>
      <c r="C277" s="1">
        <v>0.6875</v>
      </c>
      <c r="D277" t="s">
        <v>213</v>
      </c>
      <c r="E277" t="s">
        <v>812</v>
      </c>
      <c r="F277" t="s">
        <v>330</v>
      </c>
      <c r="G277">
        <v>6498</v>
      </c>
      <c r="H277" t="s">
        <v>375</v>
      </c>
      <c r="I277" t="s">
        <v>231</v>
      </c>
      <c r="J277" t="s">
        <v>5</v>
      </c>
      <c r="K277" t="s">
        <v>1001</v>
      </c>
      <c r="L277" t="s">
        <v>1002</v>
      </c>
      <c r="M277">
        <v>2</v>
      </c>
      <c r="N277">
        <v>5</v>
      </c>
      <c r="O277">
        <v>80.358400000000003</v>
      </c>
      <c r="P277">
        <v>72.308199999999999</v>
      </c>
      <c r="Q277">
        <v>19.5715</v>
      </c>
      <c r="R277">
        <v>9.7597000000000005</v>
      </c>
      <c r="S277">
        <v>8.1869999999999994</v>
      </c>
      <c r="T277">
        <v>4.7153999999999998</v>
      </c>
      <c r="U277">
        <v>3.5817999999999999</v>
      </c>
      <c r="V277">
        <v>2.0880999999999998</v>
      </c>
      <c r="W277">
        <v>2.3525999999999998</v>
      </c>
      <c r="X277">
        <v>1.5348999999999999</v>
      </c>
      <c r="Y277">
        <v>0</v>
      </c>
      <c r="Z277">
        <v>14.162100000000001</v>
      </c>
      <c r="AA277" t="s">
        <v>1004</v>
      </c>
      <c r="AB277">
        <v>1.8411999999999999</v>
      </c>
      <c r="AC277" t="s">
        <v>399</v>
      </c>
      <c r="AD277">
        <v>4.5528000000000004</v>
      </c>
      <c r="AE277" t="s">
        <v>1005</v>
      </c>
      <c r="AF277">
        <v>3.5522</v>
      </c>
      <c r="AG277">
        <v>40.774500000000003</v>
      </c>
      <c r="AH277" s="23">
        <v>269.34059999999999</v>
      </c>
      <c r="AI277">
        <v>3.5</v>
      </c>
      <c r="AK277">
        <v>114</v>
      </c>
      <c r="AL277">
        <v>6</v>
      </c>
      <c r="AM277">
        <v>9</v>
      </c>
      <c r="AN277" t="s">
        <v>381</v>
      </c>
      <c r="AP277" t="str">
        <f t="shared" si="4"/>
        <v>Bold</v>
      </c>
    </row>
    <row r="278" spans="1:42">
      <c r="A278" t="s">
        <v>1006</v>
      </c>
      <c r="B278" s="4">
        <v>43401</v>
      </c>
      <c r="C278" s="1">
        <v>0.6875</v>
      </c>
      <c r="D278" t="s">
        <v>213</v>
      </c>
      <c r="E278" t="s">
        <v>812</v>
      </c>
      <c r="F278" t="s">
        <v>330</v>
      </c>
      <c r="G278">
        <v>6498</v>
      </c>
      <c r="H278" t="s">
        <v>375</v>
      </c>
      <c r="I278" t="s">
        <v>231</v>
      </c>
      <c r="J278" t="s">
        <v>5</v>
      </c>
      <c r="K278" t="s">
        <v>1001</v>
      </c>
      <c r="L278" t="s">
        <v>1002</v>
      </c>
      <c r="M278">
        <v>4</v>
      </c>
      <c r="N278">
        <v>6</v>
      </c>
      <c r="O278">
        <v>79.366399999999999</v>
      </c>
      <c r="P278">
        <v>78.13</v>
      </c>
      <c r="Q278">
        <v>38.733899999999998</v>
      </c>
      <c r="R278">
        <v>11.884</v>
      </c>
      <c r="S278">
        <v>6.4260000000000002</v>
      </c>
      <c r="T278">
        <v>3.8881000000000001</v>
      </c>
      <c r="U278">
        <v>1.6144000000000001</v>
      </c>
      <c r="V278">
        <v>2.1442999999999999</v>
      </c>
      <c r="W278">
        <v>2.0211999999999999</v>
      </c>
      <c r="X278">
        <v>1.2347999999999999</v>
      </c>
      <c r="Y278">
        <v>0</v>
      </c>
      <c r="Z278">
        <v>12.892899999999999</v>
      </c>
      <c r="AA278" t="s">
        <v>518</v>
      </c>
      <c r="AB278">
        <v>2.9906000000000001</v>
      </c>
      <c r="AC278" t="s">
        <v>519</v>
      </c>
      <c r="AD278">
        <v>2.4851000000000001</v>
      </c>
      <c r="AE278" t="s">
        <v>380</v>
      </c>
      <c r="AF278">
        <v>2.3885000000000001</v>
      </c>
      <c r="AG278">
        <v>19.235299999999999</v>
      </c>
      <c r="AH278">
        <v>265.43540000000002</v>
      </c>
      <c r="AI278">
        <v>3.33</v>
      </c>
      <c r="AK278">
        <v>109</v>
      </c>
      <c r="AL278">
        <v>6</v>
      </c>
      <c r="AM278">
        <v>23</v>
      </c>
      <c r="AN278" t="s">
        <v>381</v>
      </c>
      <c r="AP278" t="str">
        <f t="shared" si="4"/>
        <v/>
      </c>
    </row>
    <row r="279" spans="1:42">
      <c r="A279" t="s">
        <v>1007</v>
      </c>
      <c r="B279" s="4">
        <v>43401</v>
      </c>
      <c r="C279" s="1">
        <v>0.6875</v>
      </c>
      <c r="D279" t="s">
        <v>213</v>
      </c>
      <c r="E279" t="s">
        <v>812</v>
      </c>
      <c r="F279" t="s">
        <v>330</v>
      </c>
      <c r="G279">
        <v>6498</v>
      </c>
      <c r="H279" t="s">
        <v>375</v>
      </c>
      <c r="I279" t="s">
        <v>231</v>
      </c>
      <c r="J279" t="s">
        <v>5</v>
      </c>
      <c r="K279" t="s">
        <v>1001</v>
      </c>
      <c r="L279" t="s">
        <v>1002</v>
      </c>
      <c r="M279">
        <v>1</v>
      </c>
      <c r="N279">
        <v>8</v>
      </c>
      <c r="O279">
        <v>90.555800000000005</v>
      </c>
      <c r="P279">
        <v>45.326599999999999</v>
      </c>
      <c r="Q279">
        <v>22.065000000000001</v>
      </c>
      <c r="R279">
        <v>8.3653999999999993</v>
      </c>
      <c r="S279">
        <v>7.1776</v>
      </c>
      <c r="T279">
        <v>5.2869000000000002</v>
      </c>
      <c r="U279">
        <v>2.7435</v>
      </c>
      <c r="V279">
        <v>2.5792999999999999</v>
      </c>
      <c r="W279">
        <v>1.5229999999999999</v>
      </c>
      <c r="X279">
        <v>1.3498000000000001</v>
      </c>
      <c r="Y279">
        <v>0</v>
      </c>
      <c r="Z279">
        <v>12.8957</v>
      </c>
      <c r="AA279" t="s">
        <v>923</v>
      </c>
      <c r="AB279">
        <v>1.6660999999999999</v>
      </c>
      <c r="AC279" t="s">
        <v>1008</v>
      </c>
      <c r="AD279">
        <v>2.4836999999999998</v>
      </c>
      <c r="AE279" t="s">
        <v>1009</v>
      </c>
      <c r="AF279">
        <v>0.18859999999999999</v>
      </c>
      <c r="AG279">
        <v>16.0642</v>
      </c>
      <c r="AH279">
        <v>220.27119999999999</v>
      </c>
      <c r="AI279">
        <v>2.25</v>
      </c>
      <c r="AK279">
        <v>117</v>
      </c>
      <c r="AL279">
        <v>6</v>
      </c>
      <c r="AM279">
        <v>9</v>
      </c>
      <c r="AN279" t="s">
        <v>381</v>
      </c>
      <c r="AP279" t="str">
        <f t="shared" si="4"/>
        <v/>
      </c>
    </row>
    <row r="280" spans="1:42">
      <c r="A280" t="s">
        <v>1010</v>
      </c>
      <c r="B280" s="4">
        <v>43401</v>
      </c>
      <c r="C280" s="1">
        <v>0.6875</v>
      </c>
      <c r="D280" t="s">
        <v>213</v>
      </c>
      <c r="E280" t="s">
        <v>812</v>
      </c>
      <c r="F280" t="s">
        <v>330</v>
      </c>
      <c r="G280">
        <v>6498</v>
      </c>
      <c r="H280" t="s">
        <v>375</v>
      </c>
      <c r="I280" t="s">
        <v>231</v>
      </c>
      <c r="J280" t="s">
        <v>5</v>
      </c>
      <c r="K280" t="s">
        <v>1001</v>
      </c>
      <c r="L280" t="s">
        <v>1002</v>
      </c>
      <c r="M280">
        <v>5</v>
      </c>
      <c r="N280">
        <v>6</v>
      </c>
      <c r="O280">
        <v>45.207700000000003</v>
      </c>
      <c r="P280">
        <v>63.280999999999999</v>
      </c>
      <c r="Q280">
        <v>37.220700000000001</v>
      </c>
      <c r="R280">
        <v>12.5314</v>
      </c>
      <c r="S280">
        <v>6.0454999999999997</v>
      </c>
      <c r="T280">
        <v>6.0811000000000002</v>
      </c>
      <c r="U280">
        <v>1.9109</v>
      </c>
      <c r="V280">
        <v>1.2513000000000001</v>
      </c>
      <c r="W280">
        <v>1.1126</v>
      </c>
      <c r="X280">
        <v>1.2974000000000001</v>
      </c>
      <c r="Y280">
        <v>0</v>
      </c>
      <c r="Z280">
        <v>13.0586</v>
      </c>
      <c r="AA280" t="s">
        <v>378</v>
      </c>
      <c r="AB280">
        <v>1.2785</v>
      </c>
      <c r="AC280" t="s">
        <v>379</v>
      </c>
      <c r="AD280">
        <v>1.5233000000000001</v>
      </c>
      <c r="AE280" t="s">
        <v>1011</v>
      </c>
      <c r="AF280">
        <v>1.4005000000000001</v>
      </c>
      <c r="AG280">
        <v>21.362300000000001</v>
      </c>
      <c r="AH280">
        <v>214.56280000000001</v>
      </c>
      <c r="AI280">
        <v>10</v>
      </c>
      <c r="AK280">
        <v>103</v>
      </c>
      <c r="AL280">
        <v>6</v>
      </c>
      <c r="AM280">
        <v>69</v>
      </c>
      <c r="AN280" t="s">
        <v>381</v>
      </c>
      <c r="AP280" t="str">
        <f t="shared" si="4"/>
        <v/>
      </c>
    </row>
    <row r="281" spans="1:42">
      <c r="A281" t="s">
        <v>1012</v>
      </c>
      <c r="B281" s="4">
        <v>43401</v>
      </c>
      <c r="C281" s="1">
        <v>0.6875</v>
      </c>
      <c r="D281" t="s">
        <v>213</v>
      </c>
      <c r="E281" t="s">
        <v>812</v>
      </c>
      <c r="F281" t="s">
        <v>330</v>
      </c>
      <c r="G281">
        <v>6498</v>
      </c>
      <c r="H281" t="s">
        <v>375</v>
      </c>
      <c r="I281" t="s">
        <v>231</v>
      </c>
      <c r="J281" t="s">
        <v>5</v>
      </c>
      <c r="K281" t="s">
        <v>1001</v>
      </c>
      <c r="L281" t="s">
        <v>1002</v>
      </c>
      <c r="M281">
        <v>3</v>
      </c>
      <c r="N281">
        <v>7</v>
      </c>
      <c r="O281">
        <v>75.45</v>
      </c>
      <c r="P281">
        <v>45.131700000000002</v>
      </c>
      <c r="Q281">
        <v>24.0077</v>
      </c>
      <c r="R281">
        <v>13.4369</v>
      </c>
      <c r="S281">
        <v>7.7366999999999999</v>
      </c>
      <c r="T281">
        <v>4.6875</v>
      </c>
      <c r="U281">
        <v>2.0642999999999998</v>
      </c>
      <c r="V281">
        <v>2.1118000000000001</v>
      </c>
      <c r="W281">
        <v>1.5544</v>
      </c>
      <c r="X281">
        <v>1.5206</v>
      </c>
      <c r="Y281">
        <v>0</v>
      </c>
      <c r="Z281">
        <v>20.553599999999999</v>
      </c>
      <c r="AA281" t="s">
        <v>754</v>
      </c>
      <c r="AB281">
        <v>0.20200000000000001</v>
      </c>
      <c r="AC281" t="s">
        <v>1013</v>
      </c>
      <c r="AD281">
        <v>0.23849999999999999</v>
      </c>
      <c r="AE281" t="s">
        <v>1014</v>
      </c>
      <c r="AF281">
        <v>2.2446000000000002</v>
      </c>
      <c r="AG281">
        <v>13.1031</v>
      </c>
      <c r="AH281">
        <v>214.04329999999999</v>
      </c>
      <c r="AI281">
        <v>4.5</v>
      </c>
      <c r="AK281">
        <v>109</v>
      </c>
      <c r="AL281">
        <v>6</v>
      </c>
      <c r="AM281">
        <v>16</v>
      </c>
      <c r="AN281" t="s">
        <v>381</v>
      </c>
      <c r="AP281" t="str">
        <f t="shared" si="4"/>
        <v/>
      </c>
    </row>
    <row r="282" spans="1:42">
      <c r="A282" t="s">
        <v>1015</v>
      </c>
      <c r="B282" s="4">
        <v>43401</v>
      </c>
      <c r="C282" s="1">
        <v>0.6875</v>
      </c>
      <c r="D282" t="s">
        <v>213</v>
      </c>
      <c r="E282" t="s">
        <v>812</v>
      </c>
      <c r="F282" t="s">
        <v>330</v>
      </c>
      <c r="G282">
        <v>6498</v>
      </c>
      <c r="H282" t="s">
        <v>375</v>
      </c>
      <c r="I282" t="s">
        <v>231</v>
      </c>
      <c r="J282" t="s">
        <v>5</v>
      </c>
      <c r="K282" t="s">
        <v>1001</v>
      </c>
      <c r="L282" t="s">
        <v>1002</v>
      </c>
      <c r="M282">
        <v>6</v>
      </c>
      <c r="N282">
        <v>5</v>
      </c>
      <c r="O282">
        <v>37.837299999999999</v>
      </c>
      <c r="P282">
        <v>41.183</v>
      </c>
      <c r="Q282">
        <v>21.139600000000002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20.898299999999999</v>
      </c>
      <c r="Z282">
        <v>14.025</v>
      </c>
      <c r="AA282" t="s">
        <v>398</v>
      </c>
      <c r="AB282">
        <v>3.9868000000000001</v>
      </c>
      <c r="AC282" t="s">
        <v>1016</v>
      </c>
      <c r="AD282">
        <v>0.46139999999999998</v>
      </c>
      <c r="AE282" t="s">
        <v>1017</v>
      </c>
      <c r="AF282">
        <v>1.3925000000000001</v>
      </c>
      <c r="AG282">
        <v>1.8</v>
      </c>
      <c r="AH282">
        <v>142.72380000000001</v>
      </c>
      <c r="AI282">
        <v>10</v>
      </c>
      <c r="AK282">
        <v>103</v>
      </c>
      <c r="AL282">
        <v>6</v>
      </c>
      <c r="AM282">
        <v>168</v>
      </c>
      <c r="AN282" t="s">
        <v>381</v>
      </c>
      <c r="AP282" t="str">
        <f t="shared" si="4"/>
        <v/>
      </c>
    </row>
    <row r="283" spans="1:42">
      <c r="A283" t="s">
        <v>1019</v>
      </c>
      <c r="B283" s="4">
        <v>43401</v>
      </c>
      <c r="C283" s="1">
        <v>0.69097222222222221</v>
      </c>
      <c r="D283" t="s">
        <v>224</v>
      </c>
      <c r="E283" t="s">
        <v>283</v>
      </c>
      <c r="G283">
        <v>5996</v>
      </c>
      <c r="H283" t="s">
        <v>284</v>
      </c>
      <c r="I283" t="s">
        <v>231</v>
      </c>
      <c r="J283" t="s">
        <v>232</v>
      </c>
      <c r="K283" t="s">
        <v>233</v>
      </c>
      <c r="L283" t="s">
        <v>1018</v>
      </c>
      <c r="M283">
        <v>15</v>
      </c>
      <c r="N283">
        <v>4</v>
      </c>
      <c r="O283">
        <v>66.121399999999994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100.5706</v>
      </c>
      <c r="Z283">
        <v>19.72</v>
      </c>
      <c r="AA283" t="s">
        <v>1020</v>
      </c>
      <c r="AB283">
        <v>1.8822000000000001</v>
      </c>
      <c r="AC283" t="s">
        <v>296</v>
      </c>
      <c r="AD283">
        <v>1.9804999999999999</v>
      </c>
      <c r="AE283" t="s">
        <v>303</v>
      </c>
      <c r="AF283">
        <v>1.0469999999999999</v>
      </c>
      <c r="AG283">
        <v>21</v>
      </c>
      <c r="AH283" s="23">
        <v>212.32169999999999</v>
      </c>
      <c r="AI283">
        <v>6.5</v>
      </c>
      <c r="AK283">
        <v>0</v>
      </c>
      <c r="AL283">
        <v>17</v>
      </c>
      <c r="AM283">
        <v>15</v>
      </c>
      <c r="AN283" t="s">
        <v>947</v>
      </c>
      <c r="AP283" t="str">
        <f t="shared" si="4"/>
        <v>Bold</v>
      </c>
    </row>
    <row r="284" spans="1:42">
      <c r="A284" t="s">
        <v>1021</v>
      </c>
      <c r="B284" s="4">
        <v>43401</v>
      </c>
      <c r="C284" s="1">
        <v>0.69097222222222221</v>
      </c>
      <c r="D284" t="s">
        <v>224</v>
      </c>
      <c r="E284" t="s">
        <v>283</v>
      </c>
      <c r="G284">
        <v>5996</v>
      </c>
      <c r="H284" t="s">
        <v>284</v>
      </c>
      <c r="I284" t="s">
        <v>231</v>
      </c>
      <c r="J284" t="s">
        <v>232</v>
      </c>
      <c r="K284" t="s">
        <v>233</v>
      </c>
      <c r="L284" t="s">
        <v>1018</v>
      </c>
      <c r="M284">
        <v>12</v>
      </c>
      <c r="N284">
        <v>4</v>
      </c>
      <c r="O284">
        <v>59.064</v>
      </c>
      <c r="P284">
        <v>47.988199999999999</v>
      </c>
      <c r="Q284">
        <v>25.102499999999999</v>
      </c>
      <c r="R284">
        <v>10.3178</v>
      </c>
      <c r="S284">
        <v>4.1322000000000001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12.6107</v>
      </c>
      <c r="Z284">
        <v>21.729299999999999</v>
      </c>
      <c r="AA284" t="s">
        <v>1022</v>
      </c>
      <c r="AB284">
        <v>1.1686000000000001</v>
      </c>
      <c r="AC284" t="s">
        <v>262</v>
      </c>
      <c r="AD284">
        <v>2.2229999999999999</v>
      </c>
      <c r="AE284" t="s">
        <v>479</v>
      </c>
      <c r="AF284">
        <v>2.5861999999999998</v>
      </c>
      <c r="AG284">
        <v>16.399999999999999</v>
      </c>
      <c r="AH284">
        <v>203.32259999999999</v>
      </c>
      <c r="AI284">
        <v>3.5</v>
      </c>
      <c r="AK284">
        <v>0</v>
      </c>
      <c r="AL284">
        <v>17</v>
      </c>
      <c r="AM284">
        <v>12</v>
      </c>
      <c r="AN284" t="s">
        <v>947</v>
      </c>
      <c r="AP284" t="str">
        <f t="shared" si="4"/>
        <v/>
      </c>
    </row>
    <row r="285" spans="1:42">
      <c r="A285" t="s">
        <v>1023</v>
      </c>
      <c r="B285" s="4">
        <v>43401</v>
      </c>
      <c r="C285" s="1">
        <v>0.69097222222222221</v>
      </c>
      <c r="D285" t="s">
        <v>224</v>
      </c>
      <c r="E285" t="s">
        <v>283</v>
      </c>
      <c r="G285">
        <v>5996</v>
      </c>
      <c r="H285" t="s">
        <v>284</v>
      </c>
      <c r="I285" t="s">
        <v>231</v>
      </c>
      <c r="J285" t="s">
        <v>232</v>
      </c>
      <c r="K285" t="s">
        <v>233</v>
      </c>
      <c r="L285" t="s">
        <v>1018</v>
      </c>
      <c r="M285">
        <v>5</v>
      </c>
      <c r="N285">
        <v>4</v>
      </c>
      <c r="O285">
        <v>62.153799999999997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94.535899999999998</v>
      </c>
      <c r="Z285">
        <v>20.654299999999999</v>
      </c>
      <c r="AA285" t="s">
        <v>324</v>
      </c>
      <c r="AB285">
        <v>8.3400000000000002E-2</v>
      </c>
      <c r="AC285" t="s">
        <v>645</v>
      </c>
      <c r="AD285">
        <v>0.52969999999999995</v>
      </c>
      <c r="AE285" t="s">
        <v>311</v>
      </c>
      <c r="AF285">
        <v>0.65790000000000004</v>
      </c>
      <c r="AG285">
        <v>24.5</v>
      </c>
      <c r="AH285">
        <v>203.11490000000001</v>
      </c>
      <c r="AI285">
        <v>6</v>
      </c>
      <c r="AK285">
        <v>0</v>
      </c>
      <c r="AL285">
        <v>17</v>
      </c>
      <c r="AM285">
        <v>44</v>
      </c>
      <c r="AN285" t="s">
        <v>947</v>
      </c>
      <c r="AP285" t="str">
        <f t="shared" si="4"/>
        <v/>
      </c>
    </row>
    <row r="286" spans="1:42">
      <c r="A286" t="s">
        <v>1024</v>
      </c>
      <c r="B286" s="4">
        <v>43401</v>
      </c>
      <c r="C286" s="1">
        <v>0.69097222222222221</v>
      </c>
      <c r="D286" t="s">
        <v>224</v>
      </c>
      <c r="E286" t="s">
        <v>283</v>
      </c>
      <c r="G286">
        <v>5996</v>
      </c>
      <c r="H286" t="s">
        <v>284</v>
      </c>
      <c r="I286" t="s">
        <v>231</v>
      </c>
      <c r="J286" t="s">
        <v>232</v>
      </c>
      <c r="K286" t="s">
        <v>233</v>
      </c>
      <c r="L286" t="s">
        <v>1018</v>
      </c>
      <c r="M286">
        <v>16</v>
      </c>
      <c r="N286">
        <v>4</v>
      </c>
      <c r="O286">
        <v>47.944200000000002</v>
      </c>
      <c r="P286">
        <v>44.088500000000003</v>
      </c>
      <c r="Q286">
        <v>22.340900000000001</v>
      </c>
      <c r="R286">
        <v>7.4413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15.9514</v>
      </c>
      <c r="Z286">
        <v>16.5886</v>
      </c>
      <c r="AA286" t="s">
        <v>1025</v>
      </c>
      <c r="AB286">
        <v>1.9805999999999999</v>
      </c>
      <c r="AC286" t="s">
        <v>278</v>
      </c>
      <c r="AD286">
        <v>2.4405999999999999</v>
      </c>
      <c r="AE286" t="s">
        <v>255</v>
      </c>
      <c r="AF286">
        <v>1.8222</v>
      </c>
      <c r="AG286">
        <v>17</v>
      </c>
      <c r="AH286">
        <v>177.59829999999999</v>
      </c>
      <c r="AI286">
        <v>5.5</v>
      </c>
      <c r="AK286">
        <v>0</v>
      </c>
      <c r="AL286">
        <v>17</v>
      </c>
      <c r="AM286">
        <v>133</v>
      </c>
      <c r="AN286" t="s">
        <v>947</v>
      </c>
      <c r="AP286" t="str">
        <f t="shared" si="4"/>
        <v/>
      </c>
    </row>
    <row r="287" spans="1:42">
      <c r="A287" t="s">
        <v>1026</v>
      </c>
      <c r="B287" s="4">
        <v>43401</v>
      </c>
      <c r="C287" s="1">
        <v>0.69097222222222221</v>
      </c>
      <c r="D287" t="s">
        <v>224</v>
      </c>
      <c r="E287" t="s">
        <v>283</v>
      </c>
      <c r="G287">
        <v>5996</v>
      </c>
      <c r="H287" t="s">
        <v>284</v>
      </c>
      <c r="I287" t="s">
        <v>231</v>
      </c>
      <c r="J287" t="s">
        <v>232</v>
      </c>
      <c r="K287" t="s">
        <v>233</v>
      </c>
      <c r="L287" t="s">
        <v>1018</v>
      </c>
      <c r="M287">
        <v>14</v>
      </c>
      <c r="N287">
        <v>4</v>
      </c>
      <c r="O287">
        <v>46.747399999999999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71.102699999999999</v>
      </c>
      <c r="Z287">
        <v>17.597100000000001</v>
      </c>
      <c r="AA287" t="s">
        <v>1027</v>
      </c>
      <c r="AB287">
        <v>5.3999999999999999E-2</v>
      </c>
      <c r="AC287" t="s">
        <v>1028</v>
      </c>
      <c r="AD287">
        <v>4.5499999999999999E-2</v>
      </c>
      <c r="AE287" t="s">
        <v>259</v>
      </c>
      <c r="AF287">
        <v>1.1919999999999999</v>
      </c>
      <c r="AG287">
        <v>3.5</v>
      </c>
      <c r="AH287">
        <v>140.23869999999999</v>
      </c>
      <c r="AI287">
        <v>14</v>
      </c>
      <c r="AK287">
        <v>0</v>
      </c>
      <c r="AL287">
        <v>17</v>
      </c>
      <c r="AM287">
        <v>133</v>
      </c>
      <c r="AN287" t="s">
        <v>947</v>
      </c>
      <c r="AP287" t="str">
        <f t="shared" si="4"/>
        <v/>
      </c>
    </row>
    <row r="288" spans="1:42">
      <c r="A288" t="s">
        <v>1029</v>
      </c>
      <c r="B288" s="4">
        <v>43401</v>
      </c>
      <c r="C288" s="1">
        <v>0.69097222222222221</v>
      </c>
      <c r="D288" t="s">
        <v>224</v>
      </c>
      <c r="E288" t="s">
        <v>283</v>
      </c>
      <c r="G288">
        <v>5996</v>
      </c>
      <c r="H288" t="s">
        <v>284</v>
      </c>
      <c r="I288" t="s">
        <v>231</v>
      </c>
      <c r="J288" t="s">
        <v>232</v>
      </c>
      <c r="K288" t="s">
        <v>233</v>
      </c>
      <c r="L288" t="s">
        <v>1018</v>
      </c>
      <c r="M288">
        <v>4</v>
      </c>
      <c r="N288">
        <v>4</v>
      </c>
      <c r="O288">
        <v>42.0289</v>
      </c>
      <c r="P288">
        <v>27.594100000000001</v>
      </c>
      <c r="Q288">
        <v>13.8733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16.347100000000001</v>
      </c>
      <c r="Z288">
        <v>17.936399999999999</v>
      </c>
      <c r="AA288" t="s">
        <v>657</v>
      </c>
      <c r="AB288">
        <v>8.6999999999999994E-2</v>
      </c>
      <c r="AC288" t="s">
        <v>601</v>
      </c>
      <c r="AD288">
        <v>0.67530000000000001</v>
      </c>
      <c r="AE288" t="s">
        <v>538</v>
      </c>
      <c r="AF288">
        <v>2.0710000000000002</v>
      </c>
      <c r="AG288">
        <v>3.5</v>
      </c>
      <c r="AH288">
        <v>124.1131</v>
      </c>
      <c r="AI288">
        <v>33</v>
      </c>
      <c r="AK288">
        <v>0</v>
      </c>
      <c r="AL288">
        <v>17</v>
      </c>
      <c r="AM288">
        <v>15</v>
      </c>
      <c r="AN288" t="s">
        <v>947</v>
      </c>
      <c r="AP288" t="str">
        <f t="shared" si="4"/>
        <v/>
      </c>
    </row>
    <row r="289" spans="1:42">
      <c r="A289" t="s">
        <v>1030</v>
      </c>
      <c r="B289" s="4">
        <v>43401</v>
      </c>
      <c r="C289" s="1">
        <v>0.69097222222222221</v>
      </c>
      <c r="D289" t="s">
        <v>224</v>
      </c>
      <c r="E289" t="s">
        <v>283</v>
      </c>
      <c r="G289">
        <v>5996</v>
      </c>
      <c r="H289" t="s">
        <v>284</v>
      </c>
      <c r="I289" t="s">
        <v>231</v>
      </c>
      <c r="J289" t="s">
        <v>232</v>
      </c>
      <c r="K289" t="s">
        <v>233</v>
      </c>
      <c r="L289" t="s">
        <v>1018</v>
      </c>
      <c r="M289">
        <v>2</v>
      </c>
      <c r="N289">
        <v>4</v>
      </c>
      <c r="O289">
        <v>35.772799999999997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54.410499999999999</v>
      </c>
      <c r="Z289">
        <v>5.7142999999999997</v>
      </c>
      <c r="AA289" t="s">
        <v>1031</v>
      </c>
      <c r="AB289">
        <v>0</v>
      </c>
      <c r="AC289" t="s">
        <v>407</v>
      </c>
      <c r="AD289">
        <v>0.1527</v>
      </c>
      <c r="AE289" t="s">
        <v>755</v>
      </c>
      <c r="AF289">
        <v>1.3021</v>
      </c>
      <c r="AG289">
        <v>3.5</v>
      </c>
      <c r="AH289">
        <v>100.8524</v>
      </c>
      <c r="AI289">
        <v>33</v>
      </c>
      <c r="AK289">
        <v>0</v>
      </c>
      <c r="AL289">
        <v>17</v>
      </c>
      <c r="AM289">
        <v>19</v>
      </c>
      <c r="AN289" t="s">
        <v>947</v>
      </c>
      <c r="AP289" t="str">
        <f t="shared" si="4"/>
        <v/>
      </c>
    </row>
    <row r="290" spans="1:42">
      <c r="A290" t="s">
        <v>1032</v>
      </c>
      <c r="B290" s="4">
        <v>43401</v>
      </c>
      <c r="C290" s="1">
        <v>0.69097222222222221</v>
      </c>
      <c r="D290" t="s">
        <v>224</v>
      </c>
      <c r="E290" t="s">
        <v>283</v>
      </c>
      <c r="G290">
        <v>5996</v>
      </c>
      <c r="H290" t="s">
        <v>284</v>
      </c>
      <c r="I290" t="s">
        <v>231</v>
      </c>
      <c r="J290" t="s">
        <v>232</v>
      </c>
      <c r="K290" t="s">
        <v>233</v>
      </c>
      <c r="L290" t="s">
        <v>1018</v>
      </c>
      <c r="M290">
        <v>11</v>
      </c>
      <c r="N290">
        <v>4</v>
      </c>
      <c r="O290">
        <v>34.616799999999998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52.652099999999997</v>
      </c>
      <c r="Z290">
        <v>5.7142999999999997</v>
      </c>
      <c r="AA290" t="s">
        <v>1033</v>
      </c>
      <c r="AB290">
        <v>0.21279999999999999</v>
      </c>
      <c r="AC290" t="s">
        <v>407</v>
      </c>
      <c r="AD290">
        <v>0.1527</v>
      </c>
      <c r="AE290" t="s">
        <v>1034</v>
      </c>
      <c r="AF290">
        <v>0.2858</v>
      </c>
      <c r="AG290">
        <v>3.5</v>
      </c>
      <c r="AH290">
        <v>97.134399999999999</v>
      </c>
      <c r="AI290">
        <v>50</v>
      </c>
      <c r="AK290">
        <v>0</v>
      </c>
      <c r="AL290">
        <v>17</v>
      </c>
      <c r="AM290">
        <v>19</v>
      </c>
      <c r="AN290" t="s">
        <v>947</v>
      </c>
      <c r="AP290" t="str">
        <f t="shared" si="4"/>
        <v/>
      </c>
    </row>
    <row r="291" spans="1:42">
      <c r="A291" t="s">
        <v>1035</v>
      </c>
      <c r="B291" s="4">
        <v>43401</v>
      </c>
      <c r="C291" s="1">
        <v>0.69097222222222221</v>
      </c>
      <c r="D291" t="s">
        <v>224</v>
      </c>
      <c r="E291" t="s">
        <v>283</v>
      </c>
      <c r="G291">
        <v>5996</v>
      </c>
      <c r="H291" t="s">
        <v>284</v>
      </c>
      <c r="I291" t="s">
        <v>231</v>
      </c>
      <c r="J291" t="s">
        <v>232</v>
      </c>
      <c r="K291" t="s">
        <v>233</v>
      </c>
      <c r="L291" t="s">
        <v>1018</v>
      </c>
      <c r="M291">
        <v>3</v>
      </c>
      <c r="N291">
        <v>4</v>
      </c>
      <c r="O291">
        <v>34.854700000000001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53.014000000000003</v>
      </c>
      <c r="Z291">
        <v>0</v>
      </c>
      <c r="AA291" t="s">
        <v>1036</v>
      </c>
      <c r="AB291">
        <v>0</v>
      </c>
      <c r="AC291" t="s">
        <v>1037</v>
      </c>
      <c r="AD291">
        <v>4.5600000000000002E-2</v>
      </c>
      <c r="AE291" t="s">
        <v>275</v>
      </c>
      <c r="AF291">
        <v>0.7833</v>
      </c>
      <c r="AG291">
        <v>3.5</v>
      </c>
      <c r="AH291">
        <v>92.197699999999998</v>
      </c>
      <c r="AI291">
        <v>50</v>
      </c>
      <c r="AK291">
        <v>0</v>
      </c>
      <c r="AL291">
        <v>17</v>
      </c>
      <c r="AM291">
        <v>149</v>
      </c>
      <c r="AN291" t="s">
        <v>947</v>
      </c>
      <c r="AP291" t="str">
        <f t="shared" si="4"/>
        <v/>
      </c>
    </row>
    <row r="292" spans="1:42">
      <c r="A292" t="s">
        <v>1038</v>
      </c>
      <c r="B292" s="4">
        <v>43401</v>
      </c>
      <c r="C292" s="1">
        <v>0.69097222222222221</v>
      </c>
      <c r="D292" t="s">
        <v>224</v>
      </c>
      <c r="E292" t="s">
        <v>283</v>
      </c>
      <c r="G292">
        <v>5996</v>
      </c>
      <c r="H292" t="s">
        <v>284</v>
      </c>
      <c r="I292" t="s">
        <v>231</v>
      </c>
      <c r="J292" t="s">
        <v>232</v>
      </c>
      <c r="K292" t="s">
        <v>233</v>
      </c>
      <c r="L292" t="s">
        <v>1018</v>
      </c>
      <c r="M292">
        <v>10</v>
      </c>
      <c r="N292">
        <v>4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 t="s">
        <v>1039</v>
      </c>
      <c r="AB292">
        <v>0.74560000000000004</v>
      </c>
      <c r="AC292" t="s">
        <v>237</v>
      </c>
      <c r="AD292">
        <v>3.3140999999999998</v>
      </c>
      <c r="AE292" t="s">
        <v>714</v>
      </c>
      <c r="AF292">
        <v>1.5598000000000001</v>
      </c>
      <c r="AG292">
        <v>3.5</v>
      </c>
      <c r="AH292">
        <v>9.1195000000000004</v>
      </c>
      <c r="AI292">
        <v>2.75</v>
      </c>
      <c r="AK292">
        <v>0</v>
      </c>
      <c r="AL292">
        <v>17</v>
      </c>
      <c r="AN292" t="s">
        <v>947</v>
      </c>
      <c r="AP292" t="str">
        <f t="shared" si="4"/>
        <v/>
      </c>
    </row>
    <row r="293" spans="1:42">
      <c r="A293" t="s">
        <v>1040</v>
      </c>
      <c r="B293" s="4">
        <v>43401</v>
      </c>
      <c r="C293" s="1">
        <v>0.69097222222222221</v>
      </c>
      <c r="D293" t="s">
        <v>224</v>
      </c>
      <c r="E293" t="s">
        <v>283</v>
      </c>
      <c r="G293">
        <v>5996</v>
      </c>
      <c r="H293" t="s">
        <v>284</v>
      </c>
      <c r="I293" t="s">
        <v>231</v>
      </c>
      <c r="J293" t="s">
        <v>232</v>
      </c>
      <c r="K293" t="s">
        <v>233</v>
      </c>
      <c r="L293" t="s">
        <v>1018</v>
      </c>
      <c r="M293">
        <v>6</v>
      </c>
      <c r="N293">
        <v>4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 t="s">
        <v>1041</v>
      </c>
      <c r="AB293">
        <v>0.59760000000000002</v>
      </c>
      <c r="AC293" t="s">
        <v>668</v>
      </c>
      <c r="AD293">
        <v>0.32679999999999998</v>
      </c>
      <c r="AE293" t="s">
        <v>538</v>
      </c>
      <c r="AF293">
        <v>2.0710000000000002</v>
      </c>
      <c r="AG293">
        <v>3.5</v>
      </c>
      <c r="AH293">
        <v>6.4954000000000001</v>
      </c>
      <c r="AI293">
        <v>25</v>
      </c>
      <c r="AK293">
        <v>0</v>
      </c>
      <c r="AL293">
        <v>17</v>
      </c>
      <c r="AN293" t="s">
        <v>947</v>
      </c>
      <c r="AP293" t="str">
        <f t="shared" si="4"/>
        <v/>
      </c>
    </row>
    <row r="294" spans="1:42">
      <c r="A294" t="s">
        <v>1042</v>
      </c>
      <c r="B294" s="4">
        <v>43401</v>
      </c>
      <c r="C294" s="1">
        <v>0.69097222222222221</v>
      </c>
      <c r="D294" t="s">
        <v>224</v>
      </c>
      <c r="E294" t="s">
        <v>283</v>
      </c>
      <c r="G294">
        <v>5996</v>
      </c>
      <c r="H294" t="s">
        <v>284</v>
      </c>
      <c r="I294" t="s">
        <v>231</v>
      </c>
      <c r="J294" t="s">
        <v>232</v>
      </c>
      <c r="K294" t="s">
        <v>233</v>
      </c>
      <c r="L294" t="s">
        <v>1018</v>
      </c>
      <c r="M294">
        <v>17</v>
      </c>
      <c r="N294">
        <v>4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 t="s">
        <v>1043</v>
      </c>
      <c r="AB294">
        <v>0.1016</v>
      </c>
      <c r="AC294" t="s">
        <v>1028</v>
      </c>
      <c r="AD294">
        <v>4.5499999999999999E-2</v>
      </c>
      <c r="AE294" t="s">
        <v>247</v>
      </c>
      <c r="AF294">
        <v>2.6303000000000001</v>
      </c>
      <c r="AG294">
        <v>3.5</v>
      </c>
      <c r="AH294">
        <v>6.2774000000000001</v>
      </c>
      <c r="AI294">
        <v>25</v>
      </c>
      <c r="AK294">
        <v>0</v>
      </c>
      <c r="AL294">
        <v>17</v>
      </c>
      <c r="AN294" t="s">
        <v>947</v>
      </c>
      <c r="AP294" t="str">
        <f t="shared" si="4"/>
        <v/>
      </c>
    </row>
    <row r="295" spans="1:42">
      <c r="A295" t="s">
        <v>1044</v>
      </c>
      <c r="B295" s="4">
        <v>43401</v>
      </c>
      <c r="C295" s="1">
        <v>0.69097222222222221</v>
      </c>
      <c r="D295" t="s">
        <v>224</v>
      </c>
      <c r="E295" t="s">
        <v>283</v>
      </c>
      <c r="G295">
        <v>5996</v>
      </c>
      <c r="H295" t="s">
        <v>284</v>
      </c>
      <c r="I295" t="s">
        <v>231</v>
      </c>
      <c r="J295" t="s">
        <v>232</v>
      </c>
      <c r="K295" t="s">
        <v>233</v>
      </c>
      <c r="L295" t="s">
        <v>1018</v>
      </c>
      <c r="M295">
        <v>7</v>
      </c>
      <c r="N295">
        <v>4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1045</v>
      </c>
      <c r="AB295">
        <v>0.23699999999999999</v>
      </c>
      <c r="AC295" t="s">
        <v>306</v>
      </c>
      <c r="AD295">
        <v>0.90749999999999997</v>
      </c>
      <c r="AE295" t="s">
        <v>263</v>
      </c>
      <c r="AF295">
        <v>1.4645999999999999</v>
      </c>
      <c r="AG295">
        <v>3.5</v>
      </c>
      <c r="AH295">
        <v>6.1090999999999998</v>
      </c>
      <c r="AI295">
        <v>25</v>
      </c>
      <c r="AK295">
        <v>0</v>
      </c>
      <c r="AL295">
        <v>17</v>
      </c>
      <c r="AN295" t="s">
        <v>947</v>
      </c>
      <c r="AP295" t="str">
        <f t="shared" si="4"/>
        <v/>
      </c>
    </row>
    <row r="296" spans="1:42">
      <c r="A296" t="s">
        <v>1046</v>
      </c>
      <c r="B296" s="4">
        <v>43401</v>
      </c>
      <c r="C296" s="1">
        <v>0.69097222222222221</v>
      </c>
      <c r="D296" t="s">
        <v>224</v>
      </c>
      <c r="E296" t="s">
        <v>283</v>
      </c>
      <c r="G296">
        <v>5996</v>
      </c>
      <c r="H296" t="s">
        <v>284</v>
      </c>
      <c r="I296" t="s">
        <v>231</v>
      </c>
      <c r="J296" t="s">
        <v>232</v>
      </c>
      <c r="K296" t="s">
        <v>233</v>
      </c>
      <c r="L296" t="s">
        <v>1018</v>
      </c>
      <c r="M296">
        <v>13</v>
      </c>
      <c r="N296">
        <v>4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 t="s">
        <v>1047</v>
      </c>
      <c r="AB296">
        <v>0.75229999999999997</v>
      </c>
      <c r="AC296" t="s">
        <v>720</v>
      </c>
      <c r="AD296">
        <v>0.86580000000000001</v>
      </c>
      <c r="AE296" t="s">
        <v>357</v>
      </c>
      <c r="AF296">
        <v>2.6036000000000001</v>
      </c>
      <c r="AG296">
        <v>1.5</v>
      </c>
      <c r="AH296">
        <v>5.7217000000000002</v>
      </c>
      <c r="AI296">
        <v>12</v>
      </c>
      <c r="AK296">
        <v>0</v>
      </c>
      <c r="AL296">
        <v>17</v>
      </c>
      <c r="AN296" t="s">
        <v>947</v>
      </c>
      <c r="AP296" t="str">
        <f t="shared" si="4"/>
        <v/>
      </c>
    </row>
    <row r="297" spans="1:42">
      <c r="A297" t="s">
        <v>1048</v>
      </c>
      <c r="B297" s="4">
        <v>43401</v>
      </c>
      <c r="C297" s="1">
        <v>0.69097222222222221</v>
      </c>
      <c r="D297" t="s">
        <v>224</v>
      </c>
      <c r="E297" t="s">
        <v>283</v>
      </c>
      <c r="G297">
        <v>5996</v>
      </c>
      <c r="H297" t="s">
        <v>284</v>
      </c>
      <c r="I297" t="s">
        <v>231</v>
      </c>
      <c r="J297" t="s">
        <v>232</v>
      </c>
      <c r="K297" t="s">
        <v>233</v>
      </c>
      <c r="L297" t="s">
        <v>1018</v>
      </c>
      <c r="M297">
        <v>8</v>
      </c>
      <c r="N297">
        <v>4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 t="s">
        <v>1049</v>
      </c>
      <c r="AB297">
        <v>0.23080000000000001</v>
      </c>
      <c r="AC297" t="s">
        <v>306</v>
      </c>
      <c r="AD297">
        <v>0.90749999999999997</v>
      </c>
      <c r="AE297" t="s">
        <v>275</v>
      </c>
      <c r="AF297">
        <v>0.7833</v>
      </c>
      <c r="AG297">
        <v>3.5</v>
      </c>
      <c r="AH297">
        <v>5.4215999999999998</v>
      </c>
      <c r="AI297">
        <v>25</v>
      </c>
      <c r="AK297">
        <v>0</v>
      </c>
      <c r="AL297">
        <v>17</v>
      </c>
      <c r="AN297" t="s">
        <v>947</v>
      </c>
      <c r="AP297" t="str">
        <f t="shared" si="4"/>
        <v/>
      </c>
    </row>
    <row r="298" spans="1:42">
      <c r="A298" t="s">
        <v>1050</v>
      </c>
      <c r="B298" s="4">
        <v>43401</v>
      </c>
      <c r="C298" s="1">
        <v>0.69097222222222221</v>
      </c>
      <c r="D298" t="s">
        <v>224</v>
      </c>
      <c r="E298" t="s">
        <v>283</v>
      </c>
      <c r="G298">
        <v>5996</v>
      </c>
      <c r="H298" t="s">
        <v>284</v>
      </c>
      <c r="I298" t="s">
        <v>231</v>
      </c>
      <c r="J298" t="s">
        <v>232</v>
      </c>
      <c r="K298" t="s">
        <v>233</v>
      </c>
      <c r="L298" t="s">
        <v>1018</v>
      </c>
      <c r="M298">
        <v>1</v>
      </c>
      <c r="N298">
        <v>4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t="s">
        <v>829</v>
      </c>
      <c r="AB298">
        <v>0.21959999999999999</v>
      </c>
      <c r="AC298" t="s">
        <v>1051</v>
      </c>
      <c r="AD298">
        <v>1.5250999999999999</v>
      </c>
      <c r="AE298" t="s">
        <v>1052</v>
      </c>
      <c r="AF298">
        <v>0.69450000000000001</v>
      </c>
      <c r="AG298">
        <v>2.5</v>
      </c>
      <c r="AH298">
        <v>4.9391999999999996</v>
      </c>
      <c r="AI298">
        <v>50</v>
      </c>
      <c r="AK298">
        <v>0</v>
      </c>
      <c r="AL298">
        <v>17</v>
      </c>
      <c r="AN298" t="s">
        <v>947</v>
      </c>
      <c r="AP298" t="str">
        <f t="shared" si="4"/>
        <v/>
      </c>
    </row>
    <row r="299" spans="1:42">
      <c r="A299" t="s">
        <v>1053</v>
      </c>
      <c r="B299" s="4">
        <v>43401</v>
      </c>
      <c r="C299" s="1">
        <v>0.69097222222222221</v>
      </c>
      <c r="D299" t="s">
        <v>224</v>
      </c>
      <c r="E299" t="s">
        <v>283</v>
      </c>
      <c r="G299">
        <v>5996</v>
      </c>
      <c r="H299" t="s">
        <v>284</v>
      </c>
      <c r="I299" t="s">
        <v>231</v>
      </c>
      <c r="J299" t="s">
        <v>232</v>
      </c>
      <c r="K299" t="s">
        <v>233</v>
      </c>
      <c r="L299" t="s">
        <v>1018</v>
      </c>
      <c r="M299">
        <v>9</v>
      </c>
      <c r="N299">
        <v>4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1054</v>
      </c>
      <c r="AB299">
        <v>0.08</v>
      </c>
      <c r="AC299" t="s">
        <v>772</v>
      </c>
      <c r="AD299">
        <v>1.0564</v>
      </c>
      <c r="AE299" t="s">
        <v>263</v>
      </c>
      <c r="AF299">
        <v>1.4645999999999999</v>
      </c>
      <c r="AG299">
        <v>1.5</v>
      </c>
      <c r="AH299">
        <v>4.101</v>
      </c>
      <c r="AI299">
        <v>20</v>
      </c>
      <c r="AK299">
        <v>0</v>
      </c>
      <c r="AL299">
        <v>17</v>
      </c>
      <c r="AN299" t="s">
        <v>947</v>
      </c>
      <c r="AP299" t="str">
        <f t="shared" si="4"/>
        <v/>
      </c>
    </row>
    <row r="300" spans="1:42">
      <c r="B300" s="4" t="s">
        <v>1055</v>
      </c>
      <c r="C300" s="1"/>
      <c r="J300"/>
    </row>
    <row r="301" spans="1:42">
      <c r="B301" s="4"/>
      <c r="C301" s="1"/>
      <c r="J301"/>
    </row>
    <row r="302" spans="1:42">
      <c r="B302" s="4"/>
      <c r="C302" s="1"/>
      <c r="J302"/>
    </row>
    <row r="303" spans="1:42">
      <c r="B303" s="4"/>
      <c r="C303" s="1"/>
      <c r="J303"/>
    </row>
    <row r="304" spans="1:42">
      <c r="B304" s="4"/>
      <c r="C304" s="1"/>
      <c r="J304"/>
    </row>
    <row r="305" spans="2:10">
      <c r="B305" s="4"/>
      <c r="C305" s="1"/>
      <c r="J305"/>
    </row>
    <row r="306" spans="2:10">
      <c r="B306" s="4"/>
      <c r="C306" s="1"/>
      <c r="J306"/>
    </row>
    <row r="307" spans="2:10">
      <c r="B307" s="4"/>
      <c r="C307" s="1"/>
      <c r="J307"/>
    </row>
    <row r="308" spans="2:10">
      <c r="B308" s="4"/>
      <c r="C308" s="1"/>
      <c r="J308"/>
    </row>
    <row r="309" spans="2:10">
      <c r="B309" s="4"/>
      <c r="C309" s="1"/>
      <c r="J309"/>
    </row>
    <row r="310" spans="2:10">
      <c r="B310" s="4"/>
      <c r="C310" s="1"/>
      <c r="J310"/>
    </row>
    <row r="311" spans="2:10">
      <c r="B311" s="4"/>
      <c r="C311" s="1"/>
      <c r="J311"/>
    </row>
    <row r="312" spans="2:10">
      <c r="B312" s="4"/>
      <c r="C312" s="1"/>
      <c r="J312"/>
    </row>
    <row r="313" spans="2:10">
      <c r="B313" s="4"/>
      <c r="C313" s="1"/>
      <c r="J313"/>
    </row>
    <row r="314" spans="2:10">
      <c r="B314" s="4"/>
      <c r="C314" s="1"/>
      <c r="J314"/>
    </row>
    <row r="315" spans="2:10">
      <c r="B315" s="4"/>
      <c r="C315" s="1"/>
      <c r="J315"/>
    </row>
    <row r="316" spans="2:10">
      <c r="B316" s="4"/>
      <c r="C316" s="1"/>
      <c r="J316"/>
    </row>
    <row r="317" spans="2:10">
      <c r="B317" s="4"/>
      <c r="C317" s="1"/>
      <c r="J317"/>
    </row>
    <row r="318" spans="2:10">
      <c r="B318" s="4"/>
      <c r="C318" s="1"/>
      <c r="J318"/>
    </row>
    <row r="319" spans="2:10">
      <c r="B319" s="4"/>
      <c r="C319" s="1"/>
      <c r="J319"/>
    </row>
    <row r="320" spans="2:10">
      <c r="B320" s="4"/>
      <c r="C320" s="1"/>
      <c r="J320"/>
    </row>
    <row r="321" spans="2:10">
      <c r="B321" s="4"/>
      <c r="C321" s="1"/>
      <c r="J321"/>
    </row>
    <row r="322" spans="2:10">
      <c r="B322" s="4"/>
      <c r="C322" s="1"/>
      <c r="J322"/>
    </row>
    <row r="323" spans="2:10">
      <c r="B323" s="4"/>
      <c r="C323" s="1"/>
      <c r="J323"/>
    </row>
    <row r="324" spans="2:10">
      <c r="B324" s="4"/>
      <c r="C324" s="1"/>
      <c r="J324"/>
    </row>
    <row r="325" spans="2:10">
      <c r="B325" s="4"/>
      <c r="C325" s="1"/>
      <c r="J325"/>
    </row>
    <row r="326" spans="2:10">
      <c r="B326" s="4"/>
      <c r="C326" s="1"/>
      <c r="J326"/>
    </row>
    <row r="327" spans="2:10">
      <c r="B327" s="4"/>
      <c r="C327" s="1"/>
      <c r="J327"/>
    </row>
    <row r="328" spans="2:10">
      <c r="B328" s="4"/>
      <c r="C328" s="1"/>
      <c r="J328"/>
    </row>
    <row r="329" spans="2:10">
      <c r="B329" s="4"/>
      <c r="C329" s="1"/>
      <c r="J329"/>
    </row>
    <row r="330" spans="2:10">
      <c r="B330" s="4"/>
      <c r="C330" s="1"/>
      <c r="J330"/>
    </row>
    <row r="331" spans="2:10">
      <c r="B331" s="4"/>
      <c r="C331" s="1"/>
      <c r="J331"/>
    </row>
    <row r="332" spans="2:10">
      <c r="B332" s="4"/>
      <c r="C332" s="1"/>
      <c r="J332"/>
    </row>
    <row r="333" spans="2:10">
      <c r="B333" s="4"/>
      <c r="C333" s="1"/>
      <c r="J333"/>
    </row>
    <row r="334" spans="2:10">
      <c r="B334" s="4"/>
      <c r="C334" s="1"/>
      <c r="J334"/>
    </row>
    <row r="335" spans="2:10">
      <c r="B335" s="4"/>
      <c r="C335" s="1"/>
      <c r="J335"/>
    </row>
    <row r="336" spans="2:10">
      <c r="B336" s="4"/>
      <c r="C336" s="1"/>
      <c r="J336"/>
    </row>
    <row r="337" spans="2:10">
      <c r="B337" s="4"/>
      <c r="C337" s="1"/>
      <c r="J337"/>
    </row>
    <row r="338" spans="2:10">
      <c r="B338" s="4"/>
      <c r="C338" s="1"/>
      <c r="J338"/>
    </row>
    <row r="339" spans="2:10">
      <c r="B339" s="4"/>
      <c r="C339" s="1"/>
      <c r="J339"/>
    </row>
    <row r="340" spans="2:10">
      <c r="B340" s="4"/>
      <c r="C340" s="1"/>
      <c r="J340"/>
    </row>
    <row r="341" spans="2:10">
      <c r="B341" s="4"/>
      <c r="C341" s="1"/>
      <c r="J341"/>
    </row>
    <row r="342" spans="2:10">
      <c r="B342" s="4"/>
      <c r="C342" s="1"/>
      <c r="J342"/>
    </row>
    <row r="343" spans="2:10">
      <c r="B343" s="4"/>
      <c r="C343" s="1"/>
      <c r="J343"/>
    </row>
    <row r="344" spans="2:10">
      <c r="B344" s="4"/>
      <c r="C344" s="1"/>
      <c r="J344"/>
    </row>
    <row r="345" spans="2:10">
      <c r="B345" s="4"/>
      <c r="C345" s="1"/>
      <c r="J345"/>
    </row>
    <row r="346" spans="2:10">
      <c r="B346" s="4"/>
      <c r="C346" s="1"/>
      <c r="J346"/>
    </row>
    <row r="347" spans="2:10">
      <c r="B347" s="4"/>
      <c r="C347" s="1"/>
      <c r="J347"/>
    </row>
    <row r="348" spans="2:10">
      <c r="B348" s="4"/>
      <c r="C348" s="1"/>
      <c r="J348"/>
    </row>
    <row r="349" spans="2:10">
      <c r="B349" s="4"/>
      <c r="C349" s="1"/>
      <c r="J349"/>
    </row>
    <row r="350" spans="2:10">
      <c r="B350" s="4"/>
      <c r="C350" s="1"/>
      <c r="J350"/>
    </row>
    <row r="351" spans="2:10">
      <c r="B351" s="4"/>
      <c r="C351" s="1"/>
      <c r="J351"/>
    </row>
    <row r="352" spans="2:10">
      <c r="B352" s="4"/>
      <c r="C352" s="1"/>
      <c r="J352"/>
    </row>
    <row r="353" spans="2:10">
      <c r="B353" s="4"/>
      <c r="C353" s="1"/>
      <c r="J353"/>
    </row>
    <row r="354" spans="2:10">
      <c r="B354" s="4"/>
      <c r="C354" s="1"/>
      <c r="J354"/>
    </row>
    <row r="355" spans="2:10">
      <c r="B355" s="4"/>
      <c r="C355" s="1"/>
      <c r="J355"/>
    </row>
    <row r="356" spans="2:10">
      <c r="B356" s="4"/>
      <c r="C356" s="1"/>
      <c r="J356"/>
    </row>
    <row r="357" spans="2:10">
      <c r="B357" s="4"/>
      <c r="C357" s="1"/>
      <c r="J357"/>
    </row>
    <row r="358" spans="2:10">
      <c r="B358" s="4"/>
      <c r="C358" s="1"/>
      <c r="J358"/>
    </row>
    <row r="359" spans="2:10">
      <c r="B359" s="4"/>
      <c r="C359" s="1"/>
      <c r="J359"/>
    </row>
    <row r="360" spans="2:10">
      <c r="B360" s="4"/>
      <c r="C360" s="1"/>
      <c r="J360"/>
    </row>
    <row r="361" spans="2:10">
      <c r="B361" s="4"/>
      <c r="C361" s="1"/>
      <c r="J361"/>
    </row>
    <row r="362" spans="2:10">
      <c r="B362" s="4"/>
      <c r="C362" s="1"/>
      <c r="J362"/>
    </row>
    <row r="363" spans="2:10">
      <c r="B363" s="4"/>
      <c r="C363" s="1"/>
      <c r="J363"/>
    </row>
    <row r="364" spans="2:10">
      <c r="B364" s="4"/>
      <c r="C364" s="1"/>
      <c r="J364"/>
    </row>
    <row r="365" spans="2:10">
      <c r="B365" s="4"/>
      <c r="C365" s="1"/>
      <c r="J365"/>
    </row>
    <row r="366" spans="2:10">
      <c r="B366" s="4"/>
      <c r="C366" s="1"/>
      <c r="J366"/>
    </row>
    <row r="367" spans="2:10">
      <c r="B367" s="4"/>
      <c r="C367" s="1"/>
      <c r="J367"/>
    </row>
    <row r="368" spans="2:10">
      <c r="B368" s="4"/>
      <c r="C368" s="1"/>
      <c r="J368"/>
    </row>
    <row r="369" spans="2:10">
      <c r="B369" s="4"/>
      <c r="C369" s="1"/>
      <c r="J369"/>
    </row>
    <row r="370" spans="2:10">
      <c r="B370" s="4"/>
      <c r="C370" s="1"/>
      <c r="J370"/>
    </row>
    <row r="371" spans="2:10">
      <c r="B371" s="4"/>
      <c r="C371" s="1"/>
      <c r="J371"/>
    </row>
    <row r="372" spans="2:10">
      <c r="B372" s="4"/>
      <c r="C372" s="1"/>
      <c r="J372"/>
    </row>
    <row r="373" spans="2:10">
      <c r="B373" s="4"/>
      <c r="C373" s="1"/>
      <c r="J373"/>
    </row>
    <row r="374" spans="2:10">
      <c r="B374" s="4"/>
      <c r="C374" s="1"/>
      <c r="J374"/>
    </row>
    <row r="375" spans="2:10">
      <c r="B375" s="4"/>
      <c r="C375" s="1"/>
      <c r="J375"/>
    </row>
    <row r="376" spans="2:10">
      <c r="B376" s="4"/>
      <c r="C376" s="1"/>
      <c r="J376"/>
    </row>
    <row r="377" spans="2:10">
      <c r="B377" s="4"/>
      <c r="C377" s="1"/>
      <c r="J377"/>
    </row>
    <row r="378" spans="2:10">
      <c r="B378" s="4"/>
      <c r="C378" s="1"/>
      <c r="J378"/>
    </row>
    <row r="379" spans="2:10">
      <c r="B379" s="4"/>
      <c r="C379" s="1"/>
      <c r="J379"/>
    </row>
    <row r="380" spans="2:10">
      <c r="B380" s="4"/>
      <c r="C380" s="1"/>
      <c r="J380"/>
    </row>
    <row r="381" spans="2:10">
      <c r="B381" s="4"/>
      <c r="C381" s="1"/>
      <c r="J381"/>
    </row>
    <row r="382" spans="2:10">
      <c r="B382" s="4"/>
      <c r="C382" s="1"/>
      <c r="J382"/>
    </row>
    <row r="383" spans="2:10">
      <c r="B383" s="4"/>
      <c r="C383" s="1"/>
      <c r="J383"/>
    </row>
    <row r="384" spans="2:10">
      <c r="B384" s="4"/>
      <c r="C384" s="1"/>
      <c r="J384"/>
    </row>
    <row r="385" spans="2:10">
      <c r="B385" s="4"/>
      <c r="C385" s="1"/>
      <c r="J385"/>
    </row>
    <row r="386" spans="2:10">
      <c r="B386" s="4"/>
      <c r="C386" s="1"/>
      <c r="J386"/>
    </row>
    <row r="387" spans="2:10">
      <c r="B387" s="4"/>
      <c r="C387" s="1"/>
      <c r="J387"/>
    </row>
    <row r="388" spans="2:10">
      <c r="B388" s="4"/>
      <c r="C388" s="1"/>
      <c r="J388"/>
    </row>
    <row r="389" spans="2:10">
      <c r="B389" s="4"/>
      <c r="C389" s="1"/>
      <c r="J389"/>
    </row>
    <row r="390" spans="2:10">
      <c r="B390" s="4"/>
      <c r="C390" s="1"/>
      <c r="J390"/>
    </row>
    <row r="391" spans="2:10">
      <c r="B391" s="4"/>
      <c r="C391" s="1"/>
      <c r="J391"/>
    </row>
    <row r="392" spans="2:10">
      <c r="B392" s="4"/>
      <c r="C392" s="1"/>
      <c r="J392"/>
    </row>
    <row r="393" spans="2:10">
      <c r="J393"/>
    </row>
    <row r="394" spans="2:10">
      <c r="B394" s="4"/>
      <c r="C394" s="1"/>
      <c r="J394"/>
    </row>
    <row r="395" spans="2:10">
      <c r="B395" s="4"/>
      <c r="C395" s="1"/>
      <c r="J395"/>
    </row>
    <row r="396" spans="2:10">
      <c r="B396" s="4"/>
      <c r="C396" s="1"/>
      <c r="J396"/>
    </row>
    <row r="397" spans="2:10">
      <c r="B397" s="4"/>
      <c r="C397" s="1"/>
      <c r="J397"/>
    </row>
    <row r="398" spans="2:10">
      <c r="B398" s="4"/>
      <c r="C398" s="1"/>
      <c r="J398"/>
    </row>
    <row r="399" spans="2:10">
      <c r="B399" s="4"/>
      <c r="C399" s="1"/>
      <c r="J399"/>
    </row>
    <row r="400" spans="2:10">
      <c r="B400" s="4"/>
      <c r="C400" s="1"/>
      <c r="J400"/>
    </row>
    <row r="401" spans="2:31">
      <c r="B401" s="4"/>
      <c r="C401" s="1"/>
      <c r="J401"/>
      <c r="AE401" s="5"/>
    </row>
    <row r="402" spans="2:31">
      <c r="B402" s="4"/>
      <c r="C402" s="1"/>
      <c r="J402"/>
    </row>
    <row r="403" spans="2:31">
      <c r="B403" s="4"/>
      <c r="C403" s="1"/>
      <c r="J403"/>
    </row>
    <row r="404" spans="2:31">
      <c r="B404" s="4"/>
      <c r="C404" s="1"/>
      <c r="J404"/>
    </row>
    <row r="405" spans="2:31">
      <c r="B405" s="4"/>
      <c r="C405" s="1"/>
      <c r="J405"/>
    </row>
    <row r="406" spans="2:31">
      <c r="B406" s="4"/>
      <c r="C406" s="1"/>
      <c r="J406"/>
    </row>
    <row r="407" spans="2:31">
      <c r="B407" s="4"/>
      <c r="C407" s="1"/>
      <c r="J407"/>
    </row>
    <row r="408" spans="2:31">
      <c r="B408" s="4"/>
      <c r="C408" s="1"/>
      <c r="J408"/>
    </row>
    <row r="409" spans="2:31">
      <c r="B409" s="4"/>
      <c r="C409" s="1"/>
      <c r="J409"/>
    </row>
    <row r="410" spans="2:31">
      <c r="B410" s="4"/>
      <c r="C410" s="1"/>
      <c r="J410"/>
    </row>
    <row r="411" spans="2:31">
      <c r="B411" s="4"/>
      <c r="C411" s="1"/>
      <c r="J411"/>
    </row>
    <row r="412" spans="2:31">
      <c r="B412" s="4"/>
      <c r="C412" s="1"/>
      <c r="J412"/>
    </row>
    <row r="413" spans="2:31">
      <c r="B413" s="4"/>
      <c r="C413" s="1"/>
      <c r="J413"/>
    </row>
    <row r="414" spans="2:31">
      <c r="B414" s="4"/>
      <c r="C414" s="1"/>
      <c r="J414"/>
    </row>
    <row r="415" spans="2:31">
      <c r="B415" s="4"/>
      <c r="C415" s="1"/>
      <c r="J415"/>
    </row>
    <row r="416" spans="2:31">
      <c r="B416" s="4"/>
      <c r="C416" s="1"/>
      <c r="J416"/>
    </row>
    <row r="417" spans="2:10">
      <c r="B417" s="4"/>
      <c r="C417" s="1"/>
      <c r="J417"/>
    </row>
    <row r="418" spans="2:10">
      <c r="B418" s="4"/>
      <c r="C418" s="1"/>
      <c r="J418"/>
    </row>
    <row r="419" spans="2:10">
      <c r="B419" s="4"/>
      <c r="C419" s="1"/>
      <c r="J419"/>
    </row>
    <row r="420" spans="2:10">
      <c r="B420" s="4"/>
      <c r="C420" s="1"/>
      <c r="J420"/>
    </row>
    <row r="421" spans="2:10">
      <c r="B421" s="4"/>
      <c r="C421" s="1"/>
      <c r="J421"/>
    </row>
    <row r="422" spans="2:10">
      <c r="B422" s="4"/>
      <c r="C422" s="1"/>
      <c r="J422"/>
    </row>
    <row r="423" spans="2:10">
      <c r="B423" s="4"/>
      <c r="C423" s="1"/>
      <c r="J423"/>
    </row>
    <row r="424" spans="2:10">
      <c r="B424" s="4"/>
      <c r="C424" s="1"/>
      <c r="J424"/>
    </row>
    <row r="425" spans="2:10">
      <c r="B425" s="4"/>
      <c r="C425" s="1"/>
      <c r="J425"/>
    </row>
    <row r="426" spans="2:10">
      <c r="B426" s="4"/>
      <c r="C426" s="1"/>
      <c r="J426"/>
    </row>
    <row r="427" spans="2:10">
      <c r="B427" s="4"/>
      <c r="C427" s="1"/>
      <c r="J427"/>
    </row>
    <row r="428" spans="2:10">
      <c r="B428" s="4"/>
      <c r="C428" s="1"/>
      <c r="J428"/>
    </row>
    <row r="429" spans="2:10">
      <c r="B429" s="4"/>
      <c r="C429" s="1"/>
      <c r="J429"/>
    </row>
    <row r="430" spans="2:10">
      <c r="B430" s="4"/>
      <c r="C430" s="1"/>
      <c r="J430"/>
    </row>
    <row r="431" spans="2:10">
      <c r="B431" s="4"/>
      <c r="C431" s="1"/>
      <c r="J431"/>
    </row>
    <row r="432" spans="2:10">
      <c r="B432" s="4"/>
      <c r="C432" s="1"/>
      <c r="J432"/>
    </row>
    <row r="433" spans="2:31">
      <c r="B433" s="4"/>
      <c r="C433" s="1"/>
      <c r="J433"/>
    </row>
    <row r="434" spans="2:31">
      <c r="B434" s="4"/>
      <c r="C434" s="1"/>
      <c r="J434"/>
    </row>
    <row r="435" spans="2:31">
      <c r="B435" s="4"/>
      <c r="C435" s="1"/>
      <c r="J435"/>
    </row>
    <row r="436" spans="2:31">
      <c r="B436" s="4"/>
      <c r="C436" s="1"/>
      <c r="J436"/>
    </row>
    <row r="437" spans="2:31">
      <c r="B437" s="4"/>
      <c r="C437" s="1"/>
      <c r="J437"/>
    </row>
    <row r="438" spans="2:31">
      <c r="B438" s="4"/>
      <c r="C438" s="1"/>
      <c r="J438"/>
    </row>
    <row r="439" spans="2:31">
      <c r="B439" s="4"/>
      <c r="C439" s="1"/>
      <c r="J439"/>
    </row>
    <row r="440" spans="2:31">
      <c r="B440" s="4"/>
      <c r="C440" s="1"/>
      <c r="J440"/>
    </row>
    <row r="441" spans="2:31">
      <c r="B441" s="4"/>
      <c r="C441" s="1"/>
      <c r="J441"/>
    </row>
    <row r="442" spans="2:31">
      <c r="B442" s="4"/>
      <c r="C442" s="1"/>
      <c r="J442"/>
    </row>
    <row r="443" spans="2:31">
      <c r="B443" s="4"/>
      <c r="C443" s="1"/>
      <c r="J443"/>
    </row>
    <row r="444" spans="2:31">
      <c r="B444" s="4"/>
      <c r="C444" s="1"/>
      <c r="J444"/>
    </row>
    <row r="445" spans="2:31">
      <c r="B445" s="4"/>
      <c r="C445" s="1"/>
      <c r="J445"/>
    </row>
    <row r="446" spans="2:31">
      <c r="B446" s="4"/>
      <c r="C446" s="1"/>
      <c r="J446"/>
    </row>
    <row r="447" spans="2:31">
      <c r="B447" s="4"/>
      <c r="C447" s="1"/>
      <c r="J447"/>
    </row>
    <row r="448" spans="2:31">
      <c r="B448" s="4"/>
      <c r="C448" s="1"/>
      <c r="J448"/>
      <c r="AE448" s="5"/>
    </row>
    <row r="449" spans="2:10">
      <c r="B449" s="4"/>
      <c r="C449" s="1"/>
      <c r="J449"/>
    </row>
    <row r="450" spans="2:10">
      <c r="B450" s="4"/>
      <c r="C450" s="1"/>
      <c r="J450"/>
    </row>
    <row r="451" spans="2:10">
      <c r="B451" s="4"/>
      <c r="C451" s="1"/>
      <c r="J451"/>
    </row>
    <row r="452" spans="2:10">
      <c r="B452" s="4"/>
      <c r="C452" s="1"/>
      <c r="J452"/>
    </row>
    <row r="453" spans="2:10">
      <c r="J453"/>
    </row>
  </sheetData>
  <autoFilter ref="A1:AK453"/>
  <sortState ref="A2:AK453">
    <sortCondition ref="C2"/>
    <sortCondition descending="1" ref="AH2"/>
  </sortState>
  <conditionalFormatting sqref="N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:O2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9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9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9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9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9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9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xAuto">
                <anchor moveWithCells="1" sizeWithCells="1">
                  <from>
                    <xdr:col>3</xdr:col>
                    <xdr:colOff>76200</xdr:colOff>
                    <xdr:row>0</xdr:row>
                    <xdr:rowOff>85725</xdr:rowOff>
                  </from>
                  <to>
                    <xdr:col>5</xdr:col>
                    <xdr:colOff>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/>
  <sheetData>
    <row r="1" spans="1:37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</row>
  </sheetData>
  <autoFilter ref="A1:AK1"/>
  <conditionalFormatting sqref="N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32"/>
  <sheetViews>
    <sheetView topLeftCell="A2977" workbookViewId="0">
      <pane xSplit="10" ySplit="12" topLeftCell="K2989" activePane="bottomRight" state="frozen"/>
      <selection activeCell="A2977" sqref="A2977"/>
      <selection pane="topRight" activeCell="K2977" sqref="K2977"/>
      <selection pane="bottomLeft" activeCell="A2989" sqref="A2989"/>
      <selection pane="bottomRight" activeCell="B2" sqref="B2"/>
    </sheetView>
  </sheetViews>
  <sheetFormatPr defaultColWidth="8.85546875" defaultRowHeight="15"/>
  <cols>
    <col min="1" max="1" width="8.140625" bestFit="1" customWidth="1"/>
    <col min="3" max="3" width="10.5703125" bestFit="1" customWidth="1"/>
  </cols>
  <sheetData>
    <row r="1" spans="1:3" ht="15.75">
      <c r="A1" s="2" t="s">
        <v>7</v>
      </c>
      <c r="B1" t="s">
        <v>7</v>
      </c>
      <c r="C1" s="2" t="s">
        <v>8</v>
      </c>
    </row>
    <row r="2" spans="1:3">
      <c r="A2" s="1">
        <v>0.51388888888888895</v>
      </c>
      <c r="B2" t="str">
        <f>TEXT(A2,"HH:MM:SS")</f>
        <v>12:20:00</v>
      </c>
      <c r="C2" t="s">
        <v>212</v>
      </c>
    </row>
    <row r="3" spans="1:3">
      <c r="A3" s="1">
        <v>0.52430555555555558</v>
      </c>
      <c r="B3" t="str">
        <f>TEXT(A3,"HH:MM:SS")</f>
        <v>12:35:00</v>
      </c>
      <c r="C3" t="s">
        <v>224</v>
      </c>
    </row>
    <row r="4" spans="1:3">
      <c r="A4" s="1">
        <v>0.52777777777777779</v>
      </c>
      <c r="B4" t="str">
        <f>TEXT(A4,"HH:MM:SS")</f>
        <v>12:40:00</v>
      </c>
      <c r="C4" t="s">
        <v>146</v>
      </c>
    </row>
    <row r="5" spans="1:3">
      <c r="A5" s="1">
        <v>0.53472222222222221</v>
      </c>
      <c r="B5" t="str">
        <f>TEXT(A5,"HH:MM:SS")</f>
        <v>12:50:00</v>
      </c>
      <c r="C5" t="s">
        <v>212</v>
      </c>
    </row>
    <row r="6" spans="1:3">
      <c r="A6" s="1">
        <v>0.54166666666666663</v>
      </c>
      <c r="B6" t="str">
        <f>TEXT(A6,"HH:MM:SS")</f>
        <v>13:00:00</v>
      </c>
      <c r="C6" t="s">
        <v>213</v>
      </c>
    </row>
    <row r="7" spans="1:3">
      <c r="A7" s="1">
        <v>0.54513888888888895</v>
      </c>
      <c r="B7" t="str">
        <f>TEXT(A7,"HH:MM:SS")</f>
        <v>13:05:00</v>
      </c>
      <c r="C7" t="s">
        <v>224</v>
      </c>
    </row>
    <row r="8" spans="1:3">
      <c r="A8" s="1">
        <v>0.55208333333333337</v>
      </c>
      <c r="B8" t="str">
        <f>TEXT(A8,"HH:MM:SS")</f>
        <v>13:15:00</v>
      </c>
      <c r="C8" t="s">
        <v>146</v>
      </c>
    </row>
    <row r="9" spans="1:3">
      <c r="A9" s="1">
        <v>0.55902777777777779</v>
      </c>
      <c r="B9" t="str">
        <f>TEXT(A9,"HH:MM:SS")</f>
        <v>13:25:00</v>
      </c>
      <c r="C9" t="s">
        <v>212</v>
      </c>
    </row>
    <row r="10" spans="1:3">
      <c r="A10" s="1">
        <v>0.56597222222222221</v>
      </c>
      <c r="B10" t="str">
        <f>TEXT(A10,"HH:MM:SS")</f>
        <v>13:35:00</v>
      </c>
      <c r="C10" t="s">
        <v>213</v>
      </c>
    </row>
    <row r="11" spans="1:3">
      <c r="A11" s="1">
        <v>0.56944444444444442</v>
      </c>
      <c r="B11" t="str">
        <f>TEXT(A11,"HH:MM:SS")</f>
        <v>13:40:00</v>
      </c>
      <c r="C11" t="s">
        <v>224</v>
      </c>
    </row>
    <row r="12" spans="1:3">
      <c r="A12" s="1">
        <v>0.57638888888888895</v>
      </c>
      <c r="B12" t="str">
        <f>TEXT(A12,"HH:MM:SS")</f>
        <v>13:50:00</v>
      </c>
      <c r="C12" t="s">
        <v>146</v>
      </c>
    </row>
    <row r="13" spans="1:3">
      <c r="A13" s="1">
        <v>0.58333333333333337</v>
      </c>
      <c r="B13" t="str">
        <f>TEXT(A13,"HH:MM:SS")</f>
        <v>14:00:00</v>
      </c>
      <c r="C13" t="s">
        <v>212</v>
      </c>
    </row>
    <row r="14" spans="1:3">
      <c r="A14" s="1">
        <v>0.59027777777777779</v>
      </c>
      <c r="B14" t="str">
        <f>TEXT(A14,"HH:MM:SS")</f>
        <v>14:10:00</v>
      </c>
      <c r="C14" t="s">
        <v>213</v>
      </c>
    </row>
    <row r="15" spans="1:3">
      <c r="A15" s="1">
        <v>0.59375</v>
      </c>
      <c r="B15" t="str">
        <f>TEXT(A15,"HH:MM:SS")</f>
        <v>14:15:00</v>
      </c>
      <c r="C15" t="s">
        <v>224</v>
      </c>
    </row>
    <row r="16" spans="1:3">
      <c r="A16" s="1">
        <v>0.60069444444444442</v>
      </c>
      <c r="B16" t="str">
        <f>TEXT(A16,"HH:MM:SS")</f>
        <v>14:25:00</v>
      </c>
      <c r="C16" t="s">
        <v>146</v>
      </c>
    </row>
    <row r="17" spans="1:3">
      <c r="A17" s="1">
        <v>0.60763888888888895</v>
      </c>
      <c r="B17" t="str">
        <f>TEXT(A17,"HH:MM:SS")</f>
        <v>14:35:00</v>
      </c>
      <c r="C17" t="s">
        <v>212</v>
      </c>
    </row>
    <row r="18" spans="1:3">
      <c r="A18" s="1">
        <v>0.61458333333333337</v>
      </c>
      <c r="B18" t="str">
        <f>TEXT(A18,"HH:MM:SS")</f>
        <v>14:45:00</v>
      </c>
      <c r="C18" t="s">
        <v>213</v>
      </c>
    </row>
    <row r="19" spans="1:3">
      <c r="A19" s="1">
        <v>0.61805555555555558</v>
      </c>
      <c r="B19" t="str">
        <f>TEXT(A19,"HH:MM:SS")</f>
        <v>14:50:00</v>
      </c>
      <c r="C19" t="s">
        <v>224</v>
      </c>
    </row>
    <row r="20" spans="1:3">
      <c r="A20" s="1">
        <v>0.625</v>
      </c>
      <c r="B20" t="str">
        <f>TEXT(A20,"HH:MM:SS")</f>
        <v>15:00:00</v>
      </c>
      <c r="C20" t="s">
        <v>146</v>
      </c>
    </row>
    <row r="21" spans="1:3">
      <c r="A21" s="1">
        <v>0.63194444444444442</v>
      </c>
      <c r="B21" t="str">
        <f>TEXT(A21,"HH:MM:SS")</f>
        <v>15:10:00</v>
      </c>
      <c r="C21" t="s">
        <v>212</v>
      </c>
    </row>
    <row r="22" spans="1:3">
      <c r="A22" s="1">
        <v>0.63888888888888895</v>
      </c>
      <c r="B22" t="str">
        <f>TEXT(A22,"HH:MM:SS")</f>
        <v>15:20:00</v>
      </c>
      <c r="C22" t="s">
        <v>213</v>
      </c>
    </row>
    <row r="23" spans="1:3">
      <c r="A23" s="1">
        <v>0.64236111111111105</v>
      </c>
      <c r="B23" t="str">
        <f>TEXT(A23,"HH:MM:SS")</f>
        <v>15:25:00</v>
      </c>
      <c r="C23" t="s">
        <v>224</v>
      </c>
    </row>
    <row r="24" spans="1:3">
      <c r="A24" s="1">
        <v>0.64930555555555558</v>
      </c>
      <c r="B24" t="str">
        <f>TEXT(A24,"HH:MM:SS")</f>
        <v>15:35:00</v>
      </c>
      <c r="C24" t="s">
        <v>146</v>
      </c>
    </row>
    <row r="25" spans="1:3">
      <c r="A25" s="1">
        <v>0.65625</v>
      </c>
      <c r="B25" t="str">
        <f>TEXT(A25,"HH:MM:SS")</f>
        <v>15:45:00</v>
      </c>
      <c r="C25" t="s">
        <v>212</v>
      </c>
    </row>
    <row r="26" spans="1:3">
      <c r="A26" s="1">
        <v>0.66319444444444442</v>
      </c>
      <c r="B26" t="str">
        <f>TEXT(A26,"HH:MM:SS")</f>
        <v>15:55:00</v>
      </c>
      <c r="C26" t="s">
        <v>213</v>
      </c>
    </row>
    <row r="27" spans="1:3">
      <c r="A27" s="1">
        <v>0.66666666666666663</v>
      </c>
      <c r="B27" t="str">
        <f>TEXT(A27,"HH:MM:SS")</f>
        <v>16:00:00</v>
      </c>
      <c r="C27" t="s">
        <v>224</v>
      </c>
    </row>
    <row r="28" spans="1:3">
      <c r="A28" s="1">
        <v>0.67361111111111116</v>
      </c>
      <c r="B28" t="str">
        <f>TEXT(A28,"HH:MM:SS")</f>
        <v>16:10:00</v>
      </c>
      <c r="C28" t="s">
        <v>146</v>
      </c>
    </row>
    <row r="29" spans="1:3">
      <c r="A29" s="1">
        <v>0.68055555555555547</v>
      </c>
      <c r="B29" t="str">
        <f>TEXT(A29,"HH:MM:SS")</f>
        <v>16:20:00</v>
      </c>
      <c r="C29" t="s">
        <v>212</v>
      </c>
    </row>
    <row r="30" spans="1:3">
      <c r="A30" s="1">
        <v>0.6875</v>
      </c>
      <c r="B30" t="str">
        <f>TEXT(A30,"HH:MM:SS")</f>
        <v>16:30:00</v>
      </c>
      <c r="C30" t="s">
        <v>213</v>
      </c>
    </row>
    <row r="31" spans="1:3">
      <c r="A31" s="1">
        <v>0.69097222222222221</v>
      </c>
      <c r="B31" t="str">
        <f>TEXT(A31,"HH:MM:SS")</f>
        <v>16:35:00</v>
      </c>
      <c r="C31" t="s">
        <v>224</v>
      </c>
    </row>
    <row r="32" spans="1:3">
      <c r="A32" s="1"/>
      <c r="B32" t="str">
        <f>TEXT(A32,"HH:MM:SS")</f>
        <v>00:00:00</v>
      </c>
    </row>
  </sheetData>
  <autoFilter ref="A1:C300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Z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5"/>
  <sheetData>
    <row r="1" spans="1:26" ht="50.25" thickBot="1">
      <c r="A1" s="24" t="s">
        <v>125</v>
      </c>
      <c r="B1" s="25" t="s">
        <v>122</v>
      </c>
      <c r="C1" s="25" t="s">
        <v>126</v>
      </c>
      <c r="D1" s="25" t="s">
        <v>127</v>
      </c>
      <c r="E1" s="25" t="s">
        <v>128</v>
      </c>
      <c r="F1" s="25" t="s">
        <v>129</v>
      </c>
      <c r="G1" s="25" t="s">
        <v>130</v>
      </c>
      <c r="H1" s="25" t="s">
        <v>131</v>
      </c>
      <c r="I1" s="25" t="s">
        <v>132</v>
      </c>
      <c r="J1" s="25" t="s">
        <v>133</v>
      </c>
      <c r="K1" s="25" t="s">
        <v>134</v>
      </c>
      <c r="L1" s="25" t="s">
        <v>135</v>
      </c>
      <c r="M1" s="25" t="s">
        <v>136</v>
      </c>
      <c r="N1" s="25" t="s">
        <v>137</v>
      </c>
      <c r="O1" s="25" t="s">
        <v>138</v>
      </c>
      <c r="P1" s="25" t="s">
        <v>139</v>
      </c>
      <c r="Q1" s="25" t="s">
        <v>140</v>
      </c>
      <c r="R1" s="25" t="s">
        <v>141</v>
      </c>
      <c r="S1" s="25" t="s">
        <v>142</v>
      </c>
      <c r="T1" s="25" t="s">
        <v>143</v>
      </c>
      <c r="U1" s="25" t="s">
        <v>144</v>
      </c>
      <c r="V1" s="25" t="s">
        <v>145</v>
      </c>
      <c r="W1" s="26"/>
      <c r="X1" s="26"/>
      <c r="Y1" s="26"/>
      <c r="Z1" s="26"/>
    </row>
    <row r="2" spans="1:26" ht="17.25" thickBot="1">
      <c r="A2" s="27" t="s">
        <v>146</v>
      </c>
      <c r="B2" s="28">
        <v>21</v>
      </c>
      <c r="C2" s="28">
        <v>4</v>
      </c>
      <c r="D2" s="29">
        <v>0.1905</v>
      </c>
      <c r="E2" s="28">
        <v>5</v>
      </c>
      <c r="F2" s="28">
        <v>1</v>
      </c>
      <c r="G2" s="28">
        <v>6</v>
      </c>
      <c r="H2" s="30">
        <v>0.28570000000000001</v>
      </c>
      <c r="I2" s="28">
        <v>0</v>
      </c>
      <c r="J2" s="31">
        <v>0</v>
      </c>
      <c r="K2" s="28">
        <v>2</v>
      </c>
      <c r="L2" s="32">
        <v>9.5200000000000007E-2</v>
      </c>
      <c r="M2" s="28">
        <v>5</v>
      </c>
      <c r="N2" s="33">
        <v>0.23810000000000001</v>
      </c>
      <c r="O2" s="28">
        <v>1</v>
      </c>
      <c r="P2" s="34">
        <v>4.7600000000000003E-2</v>
      </c>
      <c r="Q2" s="35">
        <v>2</v>
      </c>
      <c r="R2" s="36">
        <v>9.5200000000000007E-2</v>
      </c>
      <c r="S2" s="37">
        <v>2</v>
      </c>
      <c r="T2" s="38">
        <v>9.5200000000000007E-2</v>
      </c>
      <c r="U2" s="39">
        <v>8</v>
      </c>
      <c r="V2" s="40">
        <v>0.38100000000000001</v>
      </c>
      <c r="W2" s="41"/>
      <c r="X2" s="41"/>
      <c r="Y2" s="41"/>
      <c r="Z2" s="41"/>
    </row>
    <row r="3" spans="1:26" ht="17.25" thickBot="1">
      <c r="A3" s="27" t="s">
        <v>147</v>
      </c>
      <c r="B3" s="28">
        <v>0</v>
      </c>
      <c r="C3" s="28">
        <v>0</v>
      </c>
      <c r="D3" s="31">
        <v>0</v>
      </c>
      <c r="E3" s="28">
        <v>0</v>
      </c>
      <c r="F3" s="28">
        <v>0</v>
      </c>
      <c r="G3" s="28">
        <v>0</v>
      </c>
      <c r="H3" s="31">
        <v>0</v>
      </c>
      <c r="I3" s="28">
        <v>0</v>
      </c>
      <c r="J3" s="31">
        <v>0</v>
      </c>
      <c r="K3" s="28">
        <v>0</v>
      </c>
      <c r="L3" s="31">
        <v>0</v>
      </c>
      <c r="M3" s="28">
        <v>0</v>
      </c>
      <c r="N3" s="31">
        <v>0</v>
      </c>
      <c r="O3" s="28">
        <v>0</v>
      </c>
      <c r="P3" s="31">
        <v>0</v>
      </c>
      <c r="Q3" s="42">
        <v>0</v>
      </c>
      <c r="R3" s="31">
        <v>0</v>
      </c>
      <c r="S3" s="42">
        <v>0</v>
      </c>
      <c r="T3" s="31">
        <v>0</v>
      </c>
      <c r="U3" s="42">
        <v>0</v>
      </c>
      <c r="V3" s="31">
        <v>0</v>
      </c>
      <c r="W3" s="41"/>
      <c r="X3" s="41"/>
      <c r="Y3" s="41"/>
      <c r="Z3" s="41"/>
    </row>
    <row r="4" spans="1:26" ht="33.75" thickBot="1">
      <c r="A4" s="27" t="s">
        <v>148</v>
      </c>
      <c r="B4" s="28">
        <v>7</v>
      </c>
      <c r="C4" s="28">
        <v>0</v>
      </c>
      <c r="D4" s="31">
        <v>0</v>
      </c>
      <c r="E4" s="28">
        <v>2</v>
      </c>
      <c r="F4" s="28">
        <v>1</v>
      </c>
      <c r="G4" s="28">
        <v>2</v>
      </c>
      <c r="H4" s="30">
        <v>0.28570000000000001</v>
      </c>
      <c r="I4" s="28">
        <v>0</v>
      </c>
      <c r="J4" s="31">
        <v>0</v>
      </c>
      <c r="K4" s="28">
        <v>0</v>
      </c>
      <c r="L4" s="31">
        <v>0</v>
      </c>
      <c r="M4" s="28">
        <v>2</v>
      </c>
      <c r="N4" s="43">
        <v>0.28570000000000001</v>
      </c>
      <c r="O4" s="28">
        <v>0</v>
      </c>
      <c r="P4" s="31">
        <v>0</v>
      </c>
      <c r="Q4" s="35">
        <v>2</v>
      </c>
      <c r="R4" s="44">
        <v>0.28570000000000001</v>
      </c>
      <c r="S4" s="42">
        <v>0</v>
      </c>
      <c r="T4" s="31">
        <v>0</v>
      </c>
      <c r="U4" s="45">
        <v>3</v>
      </c>
      <c r="V4" s="46">
        <v>0.42859999999999998</v>
      </c>
      <c r="W4" s="41"/>
      <c r="X4" s="41"/>
      <c r="Y4" s="41"/>
      <c r="Z4" s="41"/>
    </row>
    <row r="5" spans="1:26" ht="17.25" thickBot="1">
      <c r="A5" s="27" t="s">
        <v>149</v>
      </c>
      <c r="B5" s="28">
        <v>0</v>
      </c>
      <c r="C5" s="28">
        <v>0</v>
      </c>
      <c r="D5" s="31">
        <v>0</v>
      </c>
      <c r="E5" s="28">
        <v>0</v>
      </c>
      <c r="F5" s="28">
        <v>0</v>
      </c>
      <c r="G5" s="28">
        <v>0</v>
      </c>
      <c r="H5" s="31">
        <v>0</v>
      </c>
      <c r="I5" s="28">
        <v>0</v>
      </c>
      <c r="J5" s="31">
        <v>0</v>
      </c>
      <c r="K5" s="28">
        <v>0</v>
      </c>
      <c r="L5" s="31">
        <v>0</v>
      </c>
      <c r="M5" s="28">
        <v>0</v>
      </c>
      <c r="N5" s="31">
        <v>0</v>
      </c>
      <c r="O5" s="28">
        <v>0</v>
      </c>
      <c r="P5" s="31">
        <v>0</v>
      </c>
      <c r="Q5" s="42">
        <v>0</v>
      </c>
      <c r="R5" s="31">
        <v>0</v>
      </c>
      <c r="S5" s="42">
        <v>0</v>
      </c>
      <c r="T5" s="31">
        <v>0</v>
      </c>
      <c r="U5" s="42">
        <v>0</v>
      </c>
      <c r="V5" s="31">
        <v>0</v>
      </c>
      <c r="W5" s="41"/>
      <c r="X5" s="41"/>
      <c r="Y5" s="41"/>
      <c r="Z5" s="41"/>
    </row>
    <row r="6" spans="1:26" ht="17.25" thickBot="1">
      <c r="A6" s="27" t="s">
        <v>150</v>
      </c>
      <c r="B6" s="28">
        <v>12</v>
      </c>
      <c r="C6" s="28">
        <v>8</v>
      </c>
      <c r="D6" s="47">
        <v>0.66669999999999996</v>
      </c>
      <c r="E6" s="28">
        <v>2</v>
      </c>
      <c r="F6" s="28">
        <v>0</v>
      </c>
      <c r="G6" s="28">
        <v>6</v>
      </c>
      <c r="H6" s="47">
        <v>0.5</v>
      </c>
      <c r="I6" s="28">
        <v>0</v>
      </c>
      <c r="J6" s="31">
        <v>0</v>
      </c>
      <c r="K6" s="28">
        <v>2</v>
      </c>
      <c r="L6" s="48">
        <v>0.16669999999999999</v>
      </c>
      <c r="M6" s="28">
        <v>0</v>
      </c>
      <c r="N6" s="31">
        <v>0</v>
      </c>
      <c r="O6" s="28">
        <v>2</v>
      </c>
      <c r="P6" s="49">
        <v>0.16669999999999999</v>
      </c>
      <c r="Q6" s="50">
        <v>6</v>
      </c>
      <c r="R6" s="47">
        <v>0.5</v>
      </c>
      <c r="S6" s="51">
        <v>8</v>
      </c>
      <c r="T6" s="47">
        <v>0.66669999999999996</v>
      </c>
      <c r="U6" s="39">
        <v>8</v>
      </c>
      <c r="V6" s="52">
        <v>0.66669999999999996</v>
      </c>
      <c r="W6" s="41"/>
      <c r="X6" s="41"/>
      <c r="Y6" s="41"/>
      <c r="Z6" s="41"/>
    </row>
    <row r="7" spans="1:26" ht="17.25" thickBot="1">
      <c r="A7" s="27" t="s">
        <v>151</v>
      </c>
      <c r="B7" s="28">
        <v>0</v>
      </c>
      <c r="C7" s="28">
        <v>0</v>
      </c>
      <c r="D7" s="31">
        <v>0</v>
      </c>
      <c r="E7" s="28">
        <v>0</v>
      </c>
      <c r="F7" s="28">
        <v>0</v>
      </c>
      <c r="G7" s="28">
        <v>0</v>
      </c>
      <c r="H7" s="31">
        <v>0</v>
      </c>
      <c r="I7" s="28">
        <v>0</v>
      </c>
      <c r="J7" s="31">
        <v>0</v>
      </c>
      <c r="K7" s="28">
        <v>0</v>
      </c>
      <c r="L7" s="31">
        <v>0</v>
      </c>
      <c r="M7" s="28">
        <v>0</v>
      </c>
      <c r="N7" s="31">
        <v>0</v>
      </c>
      <c r="O7" s="28">
        <v>0</v>
      </c>
      <c r="P7" s="31">
        <v>0</v>
      </c>
      <c r="Q7" s="42">
        <v>0</v>
      </c>
      <c r="R7" s="31">
        <v>0</v>
      </c>
      <c r="S7" s="42">
        <v>0</v>
      </c>
      <c r="T7" s="31">
        <v>0</v>
      </c>
      <c r="U7" s="42">
        <v>0</v>
      </c>
      <c r="V7" s="31">
        <v>0</v>
      </c>
      <c r="W7" s="41"/>
      <c r="X7" s="41"/>
      <c r="Y7" s="41"/>
      <c r="Z7" s="41"/>
    </row>
    <row r="8" spans="1:26" ht="17.25" thickBot="1">
      <c r="A8" s="27" t="s">
        <v>152</v>
      </c>
      <c r="B8" s="28">
        <v>14</v>
      </c>
      <c r="C8" s="28">
        <v>4</v>
      </c>
      <c r="D8" s="53">
        <v>0.28570000000000001</v>
      </c>
      <c r="E8" s="28">
        <v>1</v>
      </c>
      <c r="F8" s="28">
        <v>0</v>
      </c>
      <c r="G8" s="28">
        <v>3</v>
      </c>
      <c r="H8" s="54">
        <v>0.21429999999999999</v>
      </c>
      <c r="I8" s="28">
        <v>2</v>
      </c>
      <c r="J8" s="55">
        <v>0.1429</v>
      </c>
      <c r="K8" s="28">
        <v>1</v>
      </c>
      <c r="L8" s="56">
        <v>7.1400000000000005E-2</v>
      </c>
      <c r="M8" s="28">
        <v>1</v>
      </c>
      <c r="N8" s="57">
        <v>7.1400000000000005E-2</v>
      </c>
      <c r="O8" s="28">
        <v>2</v>
      </c>
      <c r="P8" s="58">
        <v>0.1429</v>
      </c>
      <c r="Q8" s="59">
        <v>1</v>
      </c>
      <c r="R8" s="60">
        <v>7.1400000000000005E-2</v>
      </c>
      <c r="S8" s="61">
        <v>3</v>
      </c>
      <c r="T8" s="62">
        <v>0.21429999999999999</v>
      </c>
      <c r="U8" s="63">
        <v>4</v>
      </c>
      <c r="V8" s="64">
        <v>0.28570000000000001</v>
      </c>
      <c r="W8" s="41"/>
      <c r="X8" s="41"/>
      <c r="Y8" s="41"/>
      <c r="Z8" s="41"/>
    </row>
    <row r="9" spans="1:26" ht="33.75" thickBot="1">
      <c r="A9" s="27" t="s">
        <v>153</v>
      </c>
      <c r="B9" s="28">
        <v>19</v>
      </c>
      <c r="C9" s="28">
        <v>5</v>
      </c>
      <c r="D9" s="65">
        <v>0.26319999999999999</v>
      </c>
      <c r="E9" s="28">
        <v>3</v>
      </c>
      <c r="F9" s="28">
        <v>2</v>
      </c>
      <c r="G9" s="28">
        <v>3</v>
      </c>
      <c r="H9" s="66">
        <v>0.15790000000000001</v>
      </c>
      <c r="I9" s="28">
        <v>1</v>
      </c>
      <c r="J9" s="67">
        <v>5.2600000000000001E-2</v>
      </c>
      <c r="K9" s="28">
        <v>8</v>
      </c>
      <c r="L9" s="68">
        <v>0.42109999999999997</v>
      </c>
      <c r="M9" s="28">
        <v>7</v>
      </c>
      <c r="N9" s="47">
        <v>0.36840000000000001</v>
      </c>
      <c r="O9" s="28">
        <v>5</v>
      </c>
      <c r="P9" s="69">
        <v>0.26319999999999999</v>
      </c>
      <c r="Q9" s="50">
        <v>6</v>
      </c>
      <c r="R9" s="70">
        <v>0.31580000000000003</v>
      </c>
      <c r="S9" s="61">
        <v>3</v>
      </c>
      <c r="T9" s="71">
        <v>0.15790000000000001</v>
      </c>
      <c r="U9" s="72">
        <v>9</v>
      </c>
      <c r="V9" s="73">
        <v>0.47370000000000001</v>
      </c>
      <c r="W9" s="41"/>
      <c r="X9" s="41"/>
      <c r="Y9" s="41"/>
      <c r="Z9" s="41"/>
    </row>
    <row r="10" spans="1:26" ht="17.25" thickBot="1">
      <c r="A10" s="27" t="s">
        <v>154</v>
      </c>
      <c r="B10" s="28">
        <v>35</v>
      </c>
      <c r="C10" s="28">
        <v>9</v>
      </c>
      <c r="D10" s="74">
        <v>0.2571</v>
      </c>
      <c r="E10" s="28">
        <v>7</v>
      </c>
      <c r="F10" s="28">
        <v>2</v>
      </c>
      <c r="G10" s="28">
        <v>8</v>
      </c>
      <c r="H10" s="75">
        <v>0.2286</v>
      </c>
      <c r="I10" s="28">
        <v>6</v>
      </c>
      <c r="J10" s="76">
        <v>0.1714</v>
      </c>
      <c r="K10" s="28">
        <v>5</v>
      </c>
      <c r="L10" s="77">
        <v>0.1429</v>
      </c>
      <c r="M10" s="28">
        <v>4</v>
      </c>
      <c r="N10" s="78">
        <v>0.1143</v>
      </c>
      <c r="O10" s="28">
        <v>7</v>
      </c>
      <c r="P10" s="79">
        <v>0.2</v>
      </c>
      <c r="Q10" s="80">
        <v>8</v>
      </c>
      <c r="R10" s="81">
        <v>0.2286</v>
      </c>
      <c r="S10" s="51">
        <v>8</v>
      </c>
      <c r="T10" s="82">
        <v>0.2286</v>
      </c>
      <c r="U10" s="83">
        <v>14</v>
      </c>
      <c r="V10" s="84">
        <v>0.4</v>
      </c>
      <c r="W10" s="41"/>
      <c r="X10" s="41"/>
      <c r="Y10" s="41"/>
      <c r="Z10" s="41"/>
    </row>
    <row r="11" spans="1:26" ht="17.25" thickBot="1">
      <c r="A11" s="27" t="s">
        <v>155</v>
      </c>
      <c r="B11" s="28">
        <v>32</v>
      </c>
      <c r="C11" s="28">
        <v>11</v>
      </c>
      <c r="D11" s="85">
        <v>0.34379999999999999</v>
      </c>
      <c r="E11" s="28">
        <v>4</v>
      </c>
      <c r="F11" s="28">
        <v>4</v>
      </c>
      <c r="G11" s="28">
        <v>11</v>
      </c>
      <c r="H11" s="86">
        <v>0.34379999999999999</v>
      </c>
      <c r="I11" s="28">
        <v>5</v>
      </c>
      <c r="J11" s="87">
        <v>0.15629999999999999</v>
      </c>
      <c r="K11" s="28">
        <v>8</v>
      </c>
      <c r="L11" s="88">
        <v>0.25</v>
      </c>
      <c r="M11" s="28">
        <v>5</v>
      </c>
      <c r="N11" s="79">
        <v>0.15629999999999999</v>
      </c>
      <c r="O11" s="28">
        <v>5</v>
      </c>
      <c r="P11" s="48">
        <v>0.15629999999999999</v>
      </c>
      <c r="Q11" s="89">
        <v>7</v>
      </c>
      <c r="R11" s="90">
        <v>0.21879999999999999</v>
      </c>
      <c r="S11" s="91">
        <v>11</v>
      </c>
      <c r="T11" s="73">
        <v>0.34379999999999999</v>
      </c>
      <c r="U11" s="92">
        <v>16</v>
      </c>
      <c r="V11" s="93">
        <v>0.5</v>
      </c>
      <c r="W11" s="41"/>
      <c r="X11" s="41"/>
      <c r="Y11" s="41"/>
      <c r="Z11" s="41"/>
    </row>
    <row r="12" spans="1:26" ht="17.25" thickBot="1">
      <c r="A12" s="27" t="s">
        <v>156</v>
      </c>
      <c r="B12" s="28">
        <v>46</v>
      </c>
      <c r="C12" s="28">
        <v>18</v>
      </c>
      <c r="D12" s="94">
        <v>0.39129999999999998</v>
      </c>
      <c r="E12" s="28">
        <v>8</v>
      </c>
      <c r="F12" s="28">
        <v>6</v>
      </c>
      <c r="G12" s="28">
        <v>15</v>
      </c>
      <c r="H12" s="95">
        <v>0.3261</v>
      </c>
      <c r="I12" s="28">
        <v>10</v>
      </c>
      <c r="J12" s="85">
        <v>0.21740000000000001</v>
      </c>
      <c r="K12" s="28">
        <v>9</v>
      </c>
      <c r="L12" s="65">
        <v>0.19570000000000001</v>
      </c>
      <c r="M12" s="28">
        <v>7</v>
      </c>
      <c r="N12" s="96">
        <v>0.1522</v>
      </c>
      <c r="O12" s="28">
        <v>12</v>
      </c>
      <c r="P12" s="97">
        <v>0.26090000000000002</v>
      </c>
      <c r="Q12" s="98">
        <v>11</v>
      </c>
      <c r="R12" s="99">
        <v>0.23910000000000001</v>
      </c>
      <c r="S12" s="100">
        <v>20</v>
      </c>
      <c r="T12" s="101">
        <v>0.43480000000000002</v>
      </c>
      <c r="U12" s="102">
        <v>27</v>
      </c>
      <c r="V12" s="103">
        <v>0.58699999999999997</v>
      </c>
      <c r="W12" s="41"/>
      <c r="X12" s="41"/>
      <c r="Y12" s="41"/>
      <c r="Z12" s="41"/>
    </row>
    <row r="13" spans="1:26" ht="17.25" thickBot="1">
      <c r="A13" s="27" t="s">
        <v>156</v>
      </c>
      <c r="B13" s="28">
        <v>46</v>
      </c>
      <c r="C13" s="28">
        <v>18</v>
      </c>
      <c r="D13" s="94">
        <v>0.39129999999999998</v>
      </c>
      <c r="E13" s="28">
        <v>8</v>
      </c>
      <c r="F13" s="28">
        <v>6</v>
      </c>
      <c r="G13" s="28">
        <v>15</v>
      </c>
      <c r="H13" s="95">
        <v>0.3261</v>
      </c>
      <c r="I13" s="28">
        <v>10</v>
      </c>
      <c r="J13" s="85">
        <v>0.21740000000000001</v>
      </c>
      <c r="K13" s="28">
        <v>9</v>
      </c>
      <c r="L13" s="65">
        <v>0.19570000000000001</v>
      </c>
      <c r="M13" s="28">
        <v>7</v>
      </c>
      <c r="N13" s="96">
        <v>0.1522</v>
      </c>
      <c r="O13" s="28">
        <v>12</v>
      </c>
      <c r="P13" s="97">
        <v>0.26090000000000002</v>
      </c>
      <c r="Q13" s="98">
        <v>11</v>
      </c>
      <c r="R13" s="99">
        <v>0.23910000000000001</v>
      </c>
      <c r="S13" s="100">
        <v>20</v>
      </c>
      <c r="T13" s="101">
        <v>0.43480000000000002</v>
      </c>
      <c r="U13" s="102">
        <v>27</v>
      </c>
      <c r="V13" s="103">
        <v>0.58699999999999997</v>
      </c>
      <c r="W13" s="41"/>
      <c r="X13" s="41"/>
      <c r="Y13" s="41"/>
      <c r="Z13" s="41"/>
    </row>
    <row r="14" spans="1:26" ht="17.25" thickBot="1">
      <c r="A14" s="27" t="s">
        <v>157</v>
      </c>
      <c r="B14" s="28">
        <v>7</v>
      </c>
      <c r="C14" s="28">
        <v>3</v>
      </c>
      <c r="D14" s="97">
        <v>0.42859999999999998</v>
      </c>
      <c r="E14" s="28">
        <v>1</v>
      </c>
      <c r="F14" s="28">
        <v>2</v>
      </c>
      <c r="G14" s="28">
        <v>2</v>
      </c>
      <c r="H14" s="30">
        <v>0.28570000000000001</v>
      </c>
      <c r="I14" s="28">
        <v>3</v>
      </c>
      <c r="J14" s="47">
        <v>0.42859999999999998</v>
      </c>
      <c r="K14" s="28">
        <v>1</v>
      </c>
      <c r="L14" s="77">
        <v>0.1429</v>
      </c>
      <c r="M14" s="28">
        <v>0</v>
      </c>
      <c r="N14" s="31">
        <v>0</v>
      </c>
      <c r="O14" s="28">
        <v>2</v>
      </c>
      <c r="P14" s="104">
        <v>0.28570000000000001</v>
      </c>
      <c r="Q14" s="35">
        <v>2</v>
      </c>
      <c r="R14" s="44">
        <v>0.28570000000000001</v>
      </c>
      <c r="S14" s="61">
        <v>3</v>
      </c>
      <c r="T14" s="105">
        <v>0.42859999999999998</v>
      </c>
      <c r="U14" s="63">
        <v>4</v>
      </c>
      <c r="V14" s="106">
        <v>0.57140000000000002</v>
      </c>
      <c r="W14" s="41"/>
      <c r="X14" s="41"/>
      <c r="Y14" s="41"/>
      <c r="Z14" s="41"/>
    </row>
    <row r="15" spans="1:26" ht="17.25" thickBot="1">
      <c r="A15" s="27" t="s">
        <v>158</v>
      </c>
      <c r="B15" s="28">
        <v>0</v>
      </c>
      <c r="C15" s="28">
        <v>0</v>
      </c>
      <c r="D15" s="31">
        <v>0</v>
      </c>
      <c r="E15" s="28">
        <v>0</v>
      </c>
      <c r="F15" s="28">
        <v>0</v>
      </c>
      <c r="G15" s="28">
        <v>0</v>
      </c>
      <c r="H15" s="31">
        <v>0</v>
      </c>
      <c r="I15" s="28">
        <v>0</v>
      </c>
      <c r="J15" s="31">
        <v>0</v>
      </c>
      <c r="K15" s="28">
        <v>0</v>
      </c>
      <c r="L15" s="31">
        <v>0</v>
      </c>
      <c r="M15" s="28">
        <v>0</v>
      </c>
      <c r="N15" s="31">
        <v>0</v>
      </c>
      <c r="O15" s="28">
        <v>0</v>
      </c>
      <c r="P15" s="31">
        <v>0</v>
      </c>
      <c r="Q15" s="42">
        <v>0</v>
      </c>
      <c r="R15" s="31">
        <v>0</v>
      </c>
      <c r="S15" s="42">
        <v>0</v>
      </c>
      <c r="T15" s="31">
        <v>0</v>
      </c>
      <c r="U15" s="42">
        <v>0</v>
      </c>
      <c r="V15" s="31">
        <v>0</v>
      </c>
      <c r="W15" s="41"/>
      <c r="X15" s="41"/>
      <c r="Y15" s="41"/>
      <c r="Z15" s="41"/>
    </row>
    <row r="16" spans="1:26" ht="17.25" thickBot="1">
      <c r="A16" s="27" t="s">
        <v>159</v>
      </c>
      <c r="B16" s="28">
        <v>46</v>
      </c>
      <c r="C16" s="28">
        <v>6</v>
      </c>
      <c r="D16" s="107">
        <v>0.13039999999999999</v>
      </c>
      <c r="E16" s="28">
        <v>3</v>
      </c>
      <c r="F16" s="28">
        <v>1</v>
      </c>
      <c r="G16" s="28">
        <v>4</v>
      </c>
      <c r="H16" s="56">
        <v>8.6999999999999994E-2</v>
      </c>
      <c r="I16" s="28">
        <v>4</v>
      </c>
      <c r="J16" s="108">
        <v>8.6999999999999994E-2</v>
      </c>
      <c r="K16" s="28">
        <v>5</v>
      </c>
      <c r="L16" s="108">
        <v>0.1087</v>
      </c>
      <c r="M16" s="28">
        <v>4</v>
      </c>
      <c r="N16" s="109">
        <v>8.6999999999999994E-2</v>
      </c>
      <c r="O16" s="28">
        <v>2</v>
      </c>
      <c r="P16" s="110">
        <v>4.3499999999999997E-2</v>
      </c>
      <c r="Q16" s="72">
        <v>4</v>
      </c>
      <c r="R16" s="111">
        <v>8.6999999999999994E-2</v>
      </c>
      <c r="S16" s="72">
        <v>5</v>
      </c>
      <c r="T16" s="112">
        <v>0.1087</v>
      </c>
      <c r="U16" s="113">
        <v>7</v>
      </c>
      <c r="V16" s="114">
        <v>0.1522</v>
      </c>
      <c r="W16" s="41"/>
      <c r="X16" s="41"/>
      <c r="Y16" s="41"/>
      <c r="Z16" s="41"/>
    </row>
    <row r="17" spans="1:26" ht="17.25" thickBot="1">
      <c r="A17" s="27" t="s">
        <v>160</v>
      </c>
      <c r="B17" s="28">
        <v>192</v>
      </c>
      <c r="C17" s="28">
        <v>50</v>
      </c>
      <c r="D17" s="115">
        <v>0.26040000000000002</v>
      </c>
      <c r="E17" s="28">
        <v>39</v>
      </c>
      <c r="F17" s="28">
        <v>25</v>
      </c>
      <c r="G17" s="28">
        <v>49</v>
      </c>
      <c r="H17" s="116">
        <v>0.25519999999999998</v>
      </c>
      <c r="I17" s="28">
        <v>26</v>
      </c>
      <c r="J17" s="48">
        <v>0.13539999999999999</v>
      </c>
      <c r="K17" s="28">
        <v>33</v>
      </c>
      <c r="L17" s="117">
        <v>0.1719</v>
      </c>
      <c r="M17" s="28">
        <v>25</v>
      </c>
      <c r="N17" s="115">
        <v>0.13020000000000001</v>
      </c>
      <c r="O17" s="28">
        <v>34</v>
      </c>
      <c r="P17" s="115">
        <v>0.17710000000000001</v>
      </c>
      <c r="Q17" s="118">
        <v>40</v>
      </c>
      <c r="R17" s="119">
        <v>0.20830000000000001</v>
      </c>
      <c r="S17" s="120">
        <v>49</v>
      </c>
      <c r="T17" s="121">
        <v>0.25519999999999998</v>
      </c>
      <c r="U17" s="122">
        <v>86</v>
      </c>
      <c r="V17" s="123">
        <v>0.44790000000000002</v>
      </c>
      <c r="W17" s="41"/>
      <c r="X17" s="41"/>
      <c r="Y17" s="41"/>
      <c r="Z17" s="41"/>
    </row>
    <row r="18" spans="1:26" ht="33.75" thickBot="1">
      <c r="A18" s="27" t="s">
        <v>161</v>
      </c>
      <c r="B18" s="28">
        <v>32</v>
      </c>
      <c r="C18" s="28">
        <v>13</v>
      </c>
      <c r="D18" s="124">
        <v>0.40629999999999999</v>
      </c>
      <c r="E18" s="28">
        <v>5</v>
      </c>
      <c r="F18" s="28">
        <v>4</v>
      </c>
      <c r="G18" s="28">
        <v>9</v>
      </c>
      <c r="H18" s="125">
        <v>0.28129999999999999</v>
      </c>
      <c r="I18" s="28">
        <v>10</v>
      </c>
      <c r="J18" s="126">
        <v>0.3125</v>
      </c>
      <c r="K18" s="28">
        <v>10</v>
      </c>
      <c r="L18" s="127">
        <v>0.3125</v>
      </c>
      <c r="M18" s="28">
        <v>8</v>
      </c>
      <c r="N18" s="128">
        <v>0.25</v>
      </c>
      <c r="O18" s="28">
        <v>8</v>
      </c>
      <c r="P18" s="124">
        <v>0.25</v>
      </c>
      <c r="Q18" s="98">
        <v>11</v>
      </c>
      <c r="R18" s="129">
        <v>0.34379999999999999</v>
      </c>
      <c r="S18" s="98">
        <v>13</v>
      </c>
      <c r="T18" s="130">
        <v>0.40629999999999999</v>
      </c>
      <c r="U18" s="89">
        <v>15</v>
      </c>
      <c r="V18" s="131">
        <v>0.46879999999999999</v>
      </c>
      <c r="W18" s="41"/>
      <c r="X18" s="41"/>
      <c r="Y18" s="41"/>
      <c r="Z18" s="41"/>
    </row>
    <row r="19" spans="1:26" ht="17.25" thickBot="1">
      <c r="A19" s="27" t="s">
        <v>162</v>
      </c>
      <c r="B19" s="28">
        <v>21</v>
      </c>
      <c r="C19" s="28">
        <v>7</v>
      </c>
      <c r="D19" s="132">
        <v>0.33329999999999999</v>
      </c>
      <c r="E19" s="28">
        <v>7</v>
      </c>
      <c r="F19" s="28">
        <v>0</v>
      </c>
      <c r="G19" s="28">
        <v>4</v>
      </c>
      <c r="H19" s="133">
        <v>0.1905</v>
      </c>
      <c r="I19" s="28">
        <v>2</v>
      </c>
      <c r="J19" s="57">
        <v>9.5200000000000007E-2</v>
      </c>
      <c r="K19" s="28">
        <v>9</v>
      </c>
      <c r="L19" s="134">
        <v>0.42859999999999998</v>
      </c>
      <c r="M19" s="28">
        <v>5</v>
      </c>
      <c r="N19" s="33">
        <v>0.23810000000000001</v>
      </c>
      <c r="O19" s="28">
        <v>8</v>
      </c>
      <c r="P19" s="47">
        <v>0.38100000000000001</v>
      </c>
      <c r="Q19" s="80">
        <v>8</v>
      </c>
      <c r="R19" s="135">
        <v>0.38100000000000001</v>
      </c>
      <c r="S19" s="51">
        <v>8</v>
      </c>
      <c r="T19" s="93">
        <v>0.38100000000000001</v>
      </c>
      <c r="U19" s="136">
        <v>13</v>
      </c>
      <c r="V19" s="137">
        <v>0.61899999999999999</v>
      </c>
      <c r="W19" s="41"/>
      <c r="X19" s="41"/>
      <c r="Y19" s="41"/>
      <c r="Z19" s="41"/>
    </row>
    <row r="20" spans="1:26" ht="33.75" thickBot="1">
      <c r="A20" s="27" t="s">
        <v>163</v>
      </c>
      <c r="B20" s="28">
        <v>41</v>
      </c>
      <c r="C20" s="28">
        <v>11</v>
      </c>
      <c r="D20" s="138">
        <v>0.26829999999999998</v>
      </c>
      <c r="E20" s="28">
        <v>7</v>
      </c>
      <c r="F20" s="28">
        <v>5</v>
      </c>
      <c r="G20" s="28">
        <v>8</v>
      </c>
      <c r="H20" s="139">
        <v>0.1951</v>
      </c>
      <c r="I20" s="28">
        <v>5</v>
      </c>
      <c r="J20" s="140">
        <v>0.122</v>
      </c>
      <c r="K20" s="28">
        <v>9</v>
      </c>
      <c r="L20" s="141">
        <v>0.2195</v>
      </c>
      <c r="M20" s="28">
        <v>11</v>
      </c>
      <c r="N20" s="142">
        <v>0.26829999999999998</v>
      </c>
      <c r="O20" s="28">
        <v>10</v>
      </c>
      <c r="P20" s="143">
        <v>0.24390000000000001</v>
      </c>
      <c r="Q20" s="89">
        <v>7</v>
      </c>
      <c r="R20" s="144">
        <v>0.17069999999999999</v>
      </c>
      <c r="S20" s="145">
        <v>10</v>
      </c>
      <c r="T20" s="84">
        <v>0.24390000000000001</v>
      </c>
      <c r="U20" s="83">
        <v>14</v>
      </c>
      <c r="V20" s="146">
        <v>0.34150000000000003</v>
      </c>
      <c r="W20" s="41"/>
      <c r="X20" s="41"/>
      <c r="Y20" s="41"/>
      <c r="Z20" s="41"/>
    </row>
    <row r="21" spans="1:26" ht="33.75" thickBot="1">
      <c r="A21" s="27" t="s">
        <v>164</v>
      </c>
      <c r="B21" s="28">
        <v>29</v>
      </c>
      <c r="C21" s="28">
        <v>5</v>
      </c>
      <c r="D21" s="147">
        <v>0.1724</v>
      </c>
      <c r="E21" s="28">
        <v>12</v>
      </c>
      <c r="F21" s="28">
        <v>4</v>
      </c>
      <c r="G21" s="28">
        <v>2</v>
      </c>
      <c r="H21" s="148">
        <v>6.9000000000000006E-2</v>
      </c>
      <c r="I21" s="28">
        <v>3</v>
      </c>
      <c r="J21" s="149">
        <v>0.10340000000000001</v>
      </c>
      <c r="K21" s="28">
        <v>6</v>
      </c>
      <c r="L21" s="150">
        <v>0.2069</v>
      </c>
      <c r="M21" s="28">
        <v>4</v>
      </c>
      <c r="N21" s="76">
        <v>0.13789999999999999</v>
      </c>
      <c r="O21" s="28">
        <v>7</v>
      </c>
      <c r="P21" s="151">
        <v>0.2414</v>
      </c>
      <c r="Q21" s="59">
        <v>1</v>
      </c>
      <c r="R21" s="152">
        <v>3.4500000000000003E-2</v>
      </c>
      <c r="S21" s="153">
        <v>6</v>
      </c>
      <c r="T21" s="154">
        <v>0.2069</v>
      </c>
      <c r="U21" s="72">
        <v>9</v>
      </c>
      <c r="V21" s="149">
        <v>0.31030000000000002</v>
      </c>
      <c r="W21" s="41"/>
      <c r="X21" s="41"/>
      <c r="Y21" s="41"/>
      <c r="Z21" s="41"/>
    </row>
    <row r="22" spans="1:26" ht="17.25" thickBot="1">
      <c r="A22" s="27" t="s">
        <v>165</v>
      </c>
      <c r="B22" s="28">
        <v>48</v>
      </c>
      <c r="C22" s="28">
        <v>14</v>
      </c>
      <c r="D22" s="155">
        <v>0.29170000000000001</v>
      </c>
      <c r="E22" s="28">
        <v>15</v>
      </c>
      <c r="F22" s="28">
        <v>5</v>
      </c>
      <c r="G22" s="28">
        <v>15</v>
      </c>
      <c r="H22" s="151">
        <v>0.3125</v>
      </c>
      <c r="I22" s="28">
        <v>7</v>
      </c>
      <c r="J22" s="78">
        <v>0.14580000000000001</v>
      </c>
      <c r="K22" s="28">
        <v>15</v>
      </c>
      <c r="L22" s="127">
        <v>0.3125</v>
      </c>
      <c r="M22" s="28">
        <v>11</v>
      </c>
      <c r="N22" s="69">
        <v>0.22919999999999999</v>
      </c>
      <c r="O22" s="28">
        <v>12</v>
      </c>
      <c r="P22" s="124">
        <v>0.25</v>
      </c>
      <c r="Q22" s="156">
        <v>15</v>
      </c>
      <c r="R22" s="157">
        <v>0.3125</v>
      </c>
      <c r="S22" s="158">
        <v>18</v>
      </c>
      <c r="T22" s="159">
        <v>0.375</v>
      </c>
      <c r="U22" s="160">
        <v>25</v>
      </c>
      <c r="V22" s="130">
        <v>0.52080000000000004</v>
      </c>
      <c r="W22" s="41"/>
      <c r="X22" s="41"/>
      <c r="Y22" s="41"/>
      <c r="Z22" s="41"/>
    </row>
    <row r="23" spans="1:26" ht="33.75" thickBot="1">
      <c r="A23" s="27" t="s">
        <v>166</v>
      </c>
      <c r="B23" s="28">
        <v>51</v>
      </c>
      <c r="C23" s="28">
        <v>7</v>
      </c>
      <c r="D23" s="161">
        <v>0.13730000000000001</v>
      </c>
      <c r="E23" s="28">
        <v>11</v>
      </c>
      <c r="F23" s="28">
        <v>3</v>
      </c>
      <c r="G23" s="28">
        <v>5</v>
      </c>
      <c r="H23" s="162">
        <v>9.8000000000000004E-2</v>
      </c>
      <c r="I23" s="28">
        <v>6</v>
      </c>
      <c r="J23" s="58">
        <v>0.1176</v>
      </c>
      <c r="K23" s="28">
        <v>2</v>
      </c>
      <c r="L23" s="163">
        <v>3.9199999999999999E-2</v>
      </c>
      <c r="M23" s="28">
        <v>3</v>
      </c>
      <c r="N23" s="164">
        <v>5.8799999999999998E-2</v>
      </c>
      <c r="O23" s="28">
        <v>6</v>
      </c>
      <c r="P23" s="165">
        <v>0.1176</v>
      </c>
      <c r="Q23" s="98">
        <v>11</v>
      </c>
      <c r="R23" s="166">
        <v>0.2157</v>
      </c>
      <c r="S23" s="136">
        <v>7</v>
      </c>
      <c r="T23" s="167">
        <v>0.13730000000000001</v>
      </c>
      <c r="U23" s="168">
        <v>12</v>
      </c>
      <c r="V23" s="169">
        <v>0.23530000000000001</v>
      </c>
      <c r="W23" s="41"/>
      <c r="X23" s="41"/>
      <c r="Y23" s="41"/>
      <c r="Z23" s="41"/>
    </row>
    <row r="24" spans="1:26" ht="33.75" thickBot="1">
      <c r="A24" s="27" t="s">
        <v>167</v>
      </c>
      <c r="B24" s="28">
        <v>43</v>
      </c>
      <c r="C24" s="28">
        <v>7</v>
      </c>
      <c r="D24" s="170">
        <v>0.1628</v>
      </c>
      <c r="E24" s="28">
        <v>13</v>
      </c>
      <c r="F24" s="28">
        <v>8</v>
      </c>
      <c r="G24" s="28">
        <v>7</v>
      </c>
      <c r="H24" s="171">
        <v>0.1628</v>
      </c>
      <c r="I24" s="28">
        <v>10</v>
      </c>
      <c r="J24" s="172">
        <v>0.2326</v>
      </c>
      <c r="K24" s="28">
        <v>9</v>
      </c>
      <c r="L24" s="173">
        <v>0.20930000000000001</v>
      </c>
      <c r="M24" s="28">
        <v>4</v>
      </c>
      <c r="N24" s="140">
        <v>9.2999999999999999E-2</v>
      </c>
      <c r="O24" s="28">
        <v>8</v>
      </c>
      <c r="P24" s="174">
        <v>0.186</v>
      </c>
      <c r="Q24" s="80">
        <v>8</v>
      </c>
      <c r="R24" s="62">
        <v>0.186</v>
      </c>
      <c r="S24" s="136">
        <v>7</v>
      </c>
      <c r="T24" s="66">
        <v>0.1628</v>
      </c>
      <c r="U24" s="168">
        <v>12</v>
      </c>
      <c r="V24" s="175">
        <v>0.27910000000000001</v>
      </c>
      <c r="W24" s="41"/>
      <c r="X24" s="41"/>
      <c r="Y24" s="41"/>
      <c r="Z24" s="41"/>
    </row>
    <row r="25" spans="1:26" ht="17.25" thickBot="1">
      <c r="A25" s="27" t="s">
        <v>168</v>
      </c>
      <c r="B25" s="28">
        <v>138</v>
      </c>
      <c r="C25" s="28">
        <v>31</v>
      </c>
      <c r="D25" s="176">
        <v>0.22459999999999999</v>
      </c>
      <c r="E25" s="28">
        <v>26</v>
      </c>
      <c r="F25" s="28">
        <v>20</v>
      </c>
      <c r="G25" s="28">
        <v>25</v>
      </c>
      <c r="H25" s="58">
        <v>0.1812</v>
      </c>
      <c r="I25" s="28">
        <v>24</v>
      </c>
      <c r="J25" s="174">
        <v>0.1739</v>
      </c>
      <c r="K25" s="28">
        <v>33</v>
      </c>
      <c r="L25" s="177">
        <v>0.23910000000000001</v>
      </c>
      <c r="M25" s="28">
        <v>18</v>
      </c>
      <c r="N25" s="75">
        <v>0.13039999999999999</v>
      </c>
      <c r="O25" s="28">
        <v>27</v>
      </c>
      <c r="P25" s="178">
        <v>0.19570000000000001</v>
      </c>
      <c r="Q25" s="179">
        <v>32</v>
      </c>
      <c r="R25" s="180">
        <v>0.2319</v>
      </c>
      <c r="S25" s="181">
        <v>41</v>
      </c>
      <c r="T25" s="182">
        <v>0.29709999999999998</v>
      </c>
      <c r="U25" s="183">
        <v>60</v>
      </c>
      <c r="V25" s="184">
        <v>0.43480000000000002</v>
      </c>
      <c r="W25" s="41"/>
      <c r="X25" s="41"/>
      <c r="Y25" s="41"/>
      <c r="Z25" s="41"/>
    </row>
    <row r="26" spans="1:26" ht="33.75" thickBot="1">
      <c r="A26" s="27" t="s">
        <v>169</v>
      </c>
      <c r="B26" s="28">
        <v>27</v>
      </c>
      <c r="C26" s="28">
        <v>8</v>
      </c>
      <c r="D26" s="178">
        <v>0.29630000000000001</v>
      </c>
      <c r="E26" s="28">
        <v>8</v>
      </c>
      <c r="F26" s="28">
        <v>0</v>
      </c>
      <c r="G26" s="28">
        <v>6</v>
      </c>
      <c r="H26" s="185">
        <v>0.22220000000000001</v>
      </c>
      <c r="I26" s="28">
        <v>2</v>
      </c>
      <c r="J26" s="186">
        <v>7.4099999999999999E-2</v>
      </c>
      <c r="K26" s="28">
        <v>4</v>
      </c>
      <c r="L26" s="58">
        <v>0.14810000000000001</v>
      </c>
      <c r="M26" s="28">
        <v>0</v>
      </c>
      <c r="N26" s="31">
        <v>0</v>
      </c>
      <c r="O26" s="28">
        <v>4</v>
      </c>
      <c r="P26" s="187">
        <v>0.14810000000000001</v>
      </c>
      <c r="Q26" s="35">
        <v>2</v>
      </c>
      <c r="R26" s="188">
        <v>7.4099999999999999E-2</v>
      </c>
      <c r="S26" s="153">
        <v>6</v>
      </c>
      <c r="T26" s="189">
        <v>0.22220000000000001</v>
      </c>
      <c r="U26" s="190">
        <v>10</v>
      </c>
      <c r="V26" s="191">
        <v>0.37040000000000001</v>
      </c>
      <c r="W26" s="41"/>
      <c r="X26" s="41"/>
      <c r="Y26" s="41"/>
      <c r="Z26" s="41"/>
    </row>
    <row r="27" spans="1:26" ht="33.75" thickBot="1">
      <c r="A27" s="27" t="s">
        <v>170</v>
      </c>
      <c r="B27" s="28">
        <v>0</v>
      </c>
      <c r="C27" s="28">
        <v>0</v>
      </c>
      <c r="D27" s="31">
        <v>0</v>
      </c>
      <c r="E27" s="28">
        <v>0</v>
      </c>
      <c r="F27" s="28">
        <v>0</v>
      </c>
      <c r="G27" s="28">
        <v>0</v>
      </c>
      <c r="H27" s="31">
        <v>0</v>
      </c>
      <c r="I27" s="28">
        <v>0</v>
      </c>
      <c r="J27" s="31">
        <v>0</v>
      </c>
      <c r="K27" s="28">
        <v>0</v>
      </c>
      <c r="L27" s="31">
        <v>0</v>
      </c>
      <c r="M27" s="28">
        <v>0</v>
      </c>
      <c r="N27" s="31">
        <v>0</v>
      </c>
      <c r="O27" s="28">
        <v>0</v>
      </c>
      <c r="P27" s="31">
        <v>0</v>
      </c>
      <c r="Q27" s="42">
        <v>0</v>
      </c>
      <c r="R27" s="31">
        <v>0</v>
      </c>
      <c r="S27" s="42">
        <v>0</v>
      </c>
      <c r="T27" s="31">
        <v>0</v>
      </c>
      <c r="U27" s="42">
        <v>0</v>
      </c>
      <c r="V27" s="31">
        <v>0</v>
      </c>
      <c r="W27" s="41"/>
      <c r="X27" s="41"/>
      <c r="Y27" s="41"/>
      <c r="Z27" s="41"/>
    </row>
    <row r="28" spans="1:26" ht="17.25" thickBot="1">
      <c r="A28" s="27" t="s">
        <v>171</v>
      </c>
      <c r="B28" s="28">
        <v>47</v>
      </c>
      <c r="C28" s="28">
        <v>9</v>
      </c>
      <c r="D28" s="58">
        <v>0.1915</v>
      </c>
      <c r="E28" s="28">
        <v>16</v>
      </c>
      <c r="F28" s="28">
        <v>5</v>
      </c>
      <c r="G28" s="28">
        <v>7</v>
      </c>
      <c r="H28" s="192">
        <v>0.1489</v>
      </c>
      <c r="I28" s="28">
        <v>8</v>
      </c>
      <c r="J28" s="193">
        <v>0.17019999999999999</v>
      </c>
      <c r="K28" s="28">
        <v>7</v>
      </c>
      <c r="L28" s="58">
        <v>0.1489</v>
      </c>
      <c r="M28" s="28">
        <v>9</v>
      </c>
      <c r="N28" s="194">
        <v>0.1915</v>
      </c>
      <c r="O28" s="28">
        <v>10</v>
      </c>
      <c r="P28" s="195">
        <v>0.21279999999999999</v>
      </c>
      <c r="Q28" s="100">
        <v>17</v>
      </c>
      <c r="R28" s="196">
        <v>0.36170000000000002</v>
      </c>
      <c r="S28" s="145">
        <v>10</v>
      </c>
      <c r="T28" s="62">
        <v>0.21279999999999999</v>
      </c>
      <c r="U28" s="197">
        <v>19</v>
      </c>
      <c r="V28" s="198">
        <v>0.40429999999999999</v>
      </c>
      <c r="W28" s="41"/>
      <c r="X28" s="41"/>
      <c r="Y28" s="41"/>
      <c r="Z28" s="41"/>
    </row>
    <row r="29" spans="1:26" ht="33.75" thickBot="1">
      <c r="A29" s="27" t="s">
        <v>172</v>
      </c>
      <c r="B29" s="28">
        <v>35</v>
      </c>
      <c r="C29" s="28">
        <v>3</v>
      </c>
      <c r="D29" s="67">
        <v>8.5699999999999998E-2</v>
      </c>
      <c r="E29" s="28">
        <v>4</v>
      </c>
      <c r="F29" s="28">
        <v>7</v>
      </c>
      <c r="G29" s="28">
        <v>1</v>
      </c>
      <c r="H29" s="199">
        <v>2.86E-2</v>
      </c>
      <c r="I29" s="28">
        <v>7</v>
      </c>
      <c r="J29" s="200">
        <v>0.2</v>
      </c>
      <c r="K29" s="28">
        <v>3</v>
      </c>
      <c r="L29" s="112">
        <v>8.5699999999999998E-2</v>
      </c>
      <c r="M29" s="28">
        <v>0</v>
      </c>
      <c r="N29" s="31">
        <v>0</v>
      </c>
      <c r="O29" s="28">
        <v>1</v>
      </c>
      <c r="P29" s="152">
        <v>2.86E-2</v>
      </c>
      <c r="Q29" s="72">
        <v>4</v>
      </c>
      <c r="R29" s="201">
        <v>0.1143</v>
      </c>
      <c r="S29" s="61">
        <v>3</v>
      </c>
      <c r="T29" s="202">
        <v>8.5699999999999998E-2</v>
      </c>
      <c r="U29" s="45">
        <v>3</v>
      </c>
      <c r="V29" s="203">
        <v>8.5699999999999998E-2</v>
      </c>
      <c r="W29" s="41"/>
      <c r="X29" s="41"/>
      <c r="Y29" s="41"/>
      <c r="Z29" s="41"/>
    </row>
    <row r="30" spans="1:26" ht="17.25" thickBot="1">
      <c r="A30" s="27" t="s">
        <v>173</v>
      </c>
      <c r="B30" s="28">
        <v>0</v>
      </c>
      <c r="C30" s="28">
        <v>0</v>
      </c>
      <c r="D30" s="31">
        <v>0</v>
      </c>
      <c r="E30" s="28">
        <v>0</v>
      </c>
      <c r="F30" s="28">
        <v>0</v>
      </c>
      <c r="G30" s="28">
        <v>0</v>
      </c>
      <c r="H30" s="31">
        <v>0</v>
      </c>
      <c r="I30" s="28">
        <v>0</v>
      </c>
      <c r="J30" s="31">
        <v>0</v>
      </c>
      <c r="K30" s="28">
        <v>0</v>
      </c>
      <c r="L30" s="31">
        <v>0</v>
      </c>
      <c r="M30" s="28">
        <v>0</v>
      </c>
      <c r="N30" s="31">
        <v>0</v>
      </c>
      <c r="O30" s="28">
        <v>0</v>
      </c>
      <c r="P30" s="31">
        <v>0</v>
      </c>
      <c r="Q30" s="42">
        <v>0</v>
      </c>
      <c r="R30" s="31">
        <v>0</v>
      </c>
      <c r="S30" s="42">
        <v>0</v>
      </c>
      <c r="T30" s="31">
        <v>0</v>
      </c>
      <c r="U30" s="42">
        <v>0</v>
      </c>
      <c r="V30" s="31">
        <v>0</v>
      </c>
      <c r="W30" s="41"/>
      <c r="X30" s="41"/>
      <c r="Y30" s="41"/>
      <c r="Z30" s="41"/>
    </row>
    <row r="31" spans="1:26" ht="17.25" thickBot="1">
      <c r="A31" s="27" t="s">
        <v>174</v>
      </c>
      <c r="B31" s="28">
        <v>0</v>
      </c>
      <c r="C31" s="28">
        <v>0</v>
      </c>
      <c r="D31" s="31">
        <v>0</v>
      </c>
      <c r="E31" s="28">
        <v>0</v>
      </c>
      <c r="F31" s="28">
        <v>0</v>
      </c>
      <c r="G31" s="28">
        <v>0</v>
      </c>
      <c r="H31" s="31">
        <v>0</v>
      </c>
      <c r="I31" s="28">
        <v>0</v>
      </c>
      <c r="J31" s="31">
        <v>0</v>
      </c>
      <c r="K31" s="28">
        <v>0</v>
      </c>
      <c r="L31" s="31">
        <v>0</v>
      </c>
      <c r="M31" s="28">
        <v>0</v>
      </c>
      <c r="N31" s="31">
        <v>0</v>
      </c>
      <c r="O31" s="28">
        <v>0</v>
      </c>
      <c r="P31" s="31">
        <v>0</v>
      </c>
      <c r="Q31" s="42">
        <v>0</v>
      </c>
      <c r="R31" s="31">
        <v>0</v>
      </c>
      <c r="S31" s="42">
        <v>0</v>
      </c>
      <c r="T31" s="31">
        <v>0</v>
      </c>
      <c r="U31" s="42">
        <v>0</v>
      </c>
      <c r="V31" s="31">
        <v>0</v>
      </c>
      <c r="W31" s="41"/>
      <c r="X31" s="41"/>
      <c r="Y31" s="41"/>
      <c r="Z31" s="41"/>
    </row>
    <row r="32" spans="1:26" ht="17.25" thickBot="1">
      <c r="A32" s="27" t="s">
        <v>175</v>
      </c>
      <c r="B32" s="28">
        <v>53</v>
      </c>
      <c r="C32" s="28">
        <v>13</v>
      </c>
      <c r="D32" s="204">
        <v>0.24529999999999999</v>
      </c>
      <c r="E32" s="28">
        <v>6</v>
      </c>
      <c r="F32" s="28">
        <v>7</v>
      </c>
      <c r="G32" s="28">
        <v>13</v>
      </c>
      <c r="H32" s="53">
        <v>0.24529999999999999</v>
      </c>
      <c r="I32" s="28">
        <v>7</v>
      </c>
      <c r="J32" s="139">
        <v>0.1321</v>
      </c>
      <c r="K32" s="28">
        <v>16</v>
      </c>
      <c r="L32" s="205">
        <v>0.3019</v>
      </c>
      <c r="M32" s="28">
        <v>8</v>
      </c>
      <c r="N32" s="178">
        <v>0.15090000000000001</v>
      </c>
      <c r="O32" s="28">
        <v>6</v>
      </c>
      <c r="P32" s="175">
        <v>0.1132</v>
      </c>
      <c r="Q32" s="206">
        <v>12</v>
      </c>
      <c r="R32" s="207">
        <v>0.22639999999999999</v>
      </c>
      <c r="S32" s="91">
        <v>11</v>
      </c>
      <c r="T32" s="154">
        <v>0.20749999999999999</v>
      </c>
      <c r="U32" s="208">
        <v>20</v>
      </c>
      <c r="V32" s="62">
        <v>0.37740000000000001</v>
      </c>
      <c r="W32" s="41"/>
      <c r="X32" s="41"/>
      <c r="Y32" s="41"/>
      <c r="Z32" s="41"/>
    </row>
    <row r="33" spans="1:26" ht="17.25" thickBot="1">
      <c r="A33" s="27" t="s">
        <v>176</v>
      </c>
      <c r="B33" s="28">
        <v>28</v>
      </c>
      <c r="C33" s="28">
        <v>8</v>
      </c>
      <c r="D33" s="53">
        <v>0.28570000000000001</v>
      </c>
      <c r="E33" s="28">
        <v>9</v>
      </c>
      <c r="F33" s="28">
        <v>2</v>
      </c>
      <c r="G33" s="28">
        <v>8</v>
      </c>
      <c r="H33" s="30">
        <v>0.28570000000000001</v>
      </c>
      <c r="I33" s="28">
        <v>6</v>
      </c>
      <c r="J33" s="125">
        <v>0.21429999999999999</v>
      </c>
      <c r="K33" s="28">
        <v>8</v>
      </c>
      <c r="L33" s="209">
        <v>0.28570000000000001</v>
      </c>
      <c r="M33" s="28">
        <v>6</v>
      </c>
      <c r="N33" s="124">
        <v>0.21429999999999999</v>
      </c>
      <c r="O33" s="28">
        <v>6</v>
      </c>
      <c r="P33" s="132">
        <v>0.21429999999999999</v>
      </c>
      <c r="Q33" s="50">
        <v>6</v>
      </c>
      <c r="R33" s="121">
        <v>0.21429999999999999</v>
      </c>
      <c r="S33" s="92">
        <v>9</v>
      </c>
      <c r="T33" s="210">
        <v>0.32140000000000002</v>
      </c>
      <c r="U33" s="92">
        <v>16</v>
      </c>
      <c r="V33" s="106">
        <v>0.57140000000000002</v>
      </c>
      <c r="W33" s="41"/>
      <c r="X33" s="41"/>
      <c r="Y33" s="41"/>
      <c r="Z33" s="41"/>
    </row>
    <row r="34" spans="1:26" ht="17.25" thickBot="1">
      <c r="A34" s="27" t="s">
        <v>177</v>
      </c>
      <c r="B34" s="28">
        <v>27</v>
      </c>
      <c r="C34" s="28">
        <v>3</v>
      </c>
      <c r="D34" s="112">
        <v>0.1111</v>
      </c>
      <c r="E34" s="28">
        <v>4</v>
      </c>
      <c r="F34" s="28">
        <v>7</v>
      </c>
      <c r="G34" s="28">
        <v>6</v>
      </c>
      <c r="H34" s="185">
        <v>0.22220000000000001</v>
      </c>
      <c r="I34" s="28">
        <v>1</v>
      </c>
      <c r="J34" s="211">
        <v>3.6999999999999998E-2</v>
      </c>
      <c r="K34" s="28">
        <v>5</v>
      </c>
      <c r="L34" s="204">
        <v>0.1852</v>
      </c>
      <c r="M34" s="28">
        <v>5</v>
      </c>
      <c r="N34" s="212">
        <v>0.1852</v>
      </c>
      <c r="O34" s="28">
        <v>4</v>
      </c>
      <c r="P34" s="187">
        <v>0.14810000000000001</v>
      </c>
      <c r="Q34" s="153">
        <v>5</v>
      </c>
      <c r="R34" s="62">
        <v>0.1852</v>
      </c>
      <c r="S34" s="213">
        <v>4</v>
      </c>
      <c r="T34" s="175">
        <v>0.14810000000000001</v>
      </c>
      <c r="U34" s="168">
        <v>12</v>
      </c>
      <c r="V34" s="214">
        <v>0.44440000000000002</v>
      </c>
      <c r="W34" s="41"/>
      <c r="X34" s="41"/>
      <c r="Y34" s="41"/>
      <c r="Z34" s="41"/>
    </row>
    <row r="35" spans="1:26" ht="17.25" thickBot="1">
      <c r="A35" s="27" t="s">
        <v>178</v>
      </c>
      <c r="B35" s="28">
        <v>92</v>
      </c>
      <c r="C35" s="28">
        <v>19</v>
      </c>
      <c r="D35" s="215">
        <v>0.20649999999999999</v>
      </c>
      <c r="E35" s="28">
        <v>9</v>
      </c>
      <c r="F35" s="28">
        <v>10</v>
      </c>
      <c r="G35" s="28">
        <v>18</v>
      </c>
      <c r="H35" s="139">
        <v>0.19570000000000001</v>
      </c>
      <c r="I35" s="28">
        <v>17</v>
      </c>
      <c r="J35" s="216">
        <v>0.18479999999999999</v>
      </c>
      <c r="K35" s="28">
        <v>10</v>
      </c>
      <c r="L35" s="108">
        <v>0.1087</v>
      </c>
      <c r="M35" s="28">
        <v>4</v>
      </c>
      <c r="N35" s="217">
        <v>4.3499999999999997E-2</v>
      </c>
      <c r="O35" s="28">
        <v>13</v>
      </c>
      <c r="P35" s="29">
        <v>0.14130000000000001</v>
      </c>
      <c r="Q35" s="218">
        <v>13</v>
      </c>
      <c r="R35" s="71">
        <v>0.14130000000000001</v>
      </c>
      <c r="S35" s="219">
        <v>23</v>
      </c>
      <c r="T35" s="198">
        <v>0.25</v>
      </c>
      <c r="U35" s="220">
        <v>39</v>
      </c>
      <c r="V35" s="81">
        <v>0.4239</v>
      </c>
      <c r="W35" s="41"/>
      <c r="X35" s="41"/>
      <c r="Y35" s="41"/>
      <c r="Z35" s="41"/>
    </row>
    <row r="36" spans="1:26" ht="17.25" thickBot="1">
      <c r="A36" s="27" t="s">
        <v>179</v>
      </c>
      <c r="B36" s="28">
        <v>20</v>
      </c>
      <c r="C36" s="28">
        <v>8</v>
      </c>
      <c r="D36" s="209">
        <v>0.4</v>
      </c>
      <c r="E36" s="28">
        <v>5</v>
      </c>
      <c r="F36" s="28">
        <v>2</v>
      </c>
      <c r="G36" s="28">
        <v>6</v>
      </c>
      <c r="H36" s="221">
        <v>0.3</v>
      </c>
      <c r="I36" s="28">
        <v>2</v>
      </c>
      <c r="J36" s="170">
        <v>0.1</v>
      </c>
      <c r="K36" s="28">
        <v>4</v>
      </c>
      <c r="L36" s="138">
        <v>0.2</v>
      </c>
      <c r="M36" s="28">
        <v>7</v>
      </c>
      <c r="N36" s="222">
        <v>0.35</v>
      </c>
      <c r="O36" s="28">
        <v>5</v>
      </c>
      <c r="P36" s="124">
        <v>0.25</v>
      </c>
      <c r="Q36" s="89">
        <v>7</v>
      </c>
      <c r="R36" s="223">
        <v>0.35</v>
      </c>
      <c r="S36" s="92">
        <v>9</v>
      </c>
      <c r="T36" s="223">
        <v>0.45</v>
      </c>
      <c r="U36" s="153">
        <v>11</v>
      </c>
      <c r="V36" s="224">
        <v>0.55000000000000004</v>
      </c>
      <c r="W36" s="41"/>
      <c r="X36" s="41"/>
      <c r="Y36" s="41"/>
      <c r="Z36" s="41"/>
    </row>
    <row r="37" spans="1:26" ht="17.25" thickBot="1">
      <c r="A37" s="27" t="s">
        <v>180</v>
      </c>
      <c r="B37" s="28">
        <v>34</v>
      </c>
      <c r="C37" s="28">
        <v>12</v>
      </c>
      <c r="D37" s="212">
        <v>0.35289999999999999</v>
      </c>
      <c r="E37" s="28">
        <v>7</v>
      </c>
      <c r="F37" s="28">
        <v>5</v>
      </c>
      <c r="G37" s="28">
        <v>7</v>
      </c>
      <c r="H37" s="55">
        <v>0.2059</v>
      </c>
      <c r="I37" s="28">
        <v>7</v>
      </c>
      <c r="J37" s="225">
        <v>0.2059</v>
      </c>
      <c r="K37" s="28">
        <v>7</v>
      </c>
      <c r="L37" s="174">
        <v>0.2059</v>
      </c>
      <c r="M37" s="28">
        <v>6</v>
      </c>
      <c r="N37" s="125">
        <v>0.17649999999999999</v>
      </c>
      <c r="O37" s="28">
        <v>10</v>
      </c>
      <c r="P37" s="226">
        <v>0.29409999999999997</v>
      </c>
      <c r="Q37" s="80">
        <v>8</v>
      </c>
      <c r="R37" s="227">
        <v>0.23530000000000001</v>
      </c>
      <c r="S37" s="91">
        <v>11</v>
      </c>
      <c r="T37" s="228">
        <v>0.32350000000000001</v>
      </c>
      <c r="U37" s="197">
        <v>19</v>
      </c>
      <c r="V37" s="229">
        <v>0.55879999999999996</v>
      </c>
      <c r="W37" s="41"/>
      <c r="X37" s="41"/>
      <c r="Y37" s="41"/>
      <c r="Z37" s="41"/>
    </row>
    <row r="38" spans="1:26" ht="33.75" thickBot="1">
      <c r="A38" s="27" t="s">
        <v>181</v>
      </c>
      <c r="B38" s="28">
        <v>110</v>
      </c>
      <c r="C38" s="28">
        <v>23</v>
      </c>
      <c r="D38" s="230">
        <v>0.20910000000000001</v>
      </c>
      <c r="E38" s="28">
        <v>16</v>
      </c>
      <c r="F38" s="28">
        <v>14</v>
      </c>
      <c r="G38" s="28">
        <v>22</v>
      </c>
      <c r="H38" s="48">
        <v>0.2</v>
      </c>
      <c r="I38" s="28">
        <v>18</v>
      </c>
      <c r="J38" s="115">
        <v>0.1636</v>
      </c>
      <c r="K38" s="28">
        <v>10</v>
      </c>
      <c r="L38" s="231">
        <v>9.0899999999999995E-2</v>
      </c>
      <c r="M38" s="28">
        <v>20</v>
      </c>
      <c r="N38" s="30">
        <v>0.18179999999999999</v>
      </c>
      <c r="O38" s="28">
        <v>16</v>
      </c>
      <c r="P38" s="232">
        <v>0.14549999999999999</v>
      </c>
      <c r="Q38" s="233">
        <v>20</v>
      </c>
      <c r="R38" s="234">
        <v>0.18179999999999999</v>
      </c>
      <c r="S38" s="235">
        <v>28</v>
      </c>
      <c r="T38" s="121">
        <v>0.2545</v>
      </c>
      <c r="U38" s="236">
        <v>41</v>
      </c>
      <c r="V38" s="154">
        <v>0.37269999999999998</v>
      </c>
      <c r="W38" s="41"/>
      <c r="X38" s="41"/>
      <c r="Y38" s="41"/>
      <c r="Z38" s="41"/>
    </row>
    <row r="39" spans="1:26" ht="33.75" thickBot="1">
      <c r="A39" s="27" t="s">
        <v>182</v>
      </c>
      <c r="B39" s="28">
        <v>28</v>
      </c>
      <c r="C39" s="28">
        <v>10</v>
      </c>
      <c r="D39" s="237">
        <v>0.35709999999999997</v>
      </c>
      <c r="E39" s="28">
        <v>1</v>
      </c>
      <c r="F39" s="28">
        <v>4</v>
      </c>
      <c r="G39" s="28">
        <v>7</v>
      </c>
      <c r="H39" s="216">
        <v>0.25</v>
      </c>
      <c r="I39" s="28">
        <v>5</v>
      </c>
      <c r="J39" s="238">
        <v>0.17860000000000001</v>
      </c>
      <c r="K39" s="28">
        <v>13</v>
      </c>
      <c r="L39" s="47">
        <v>0.46429999999999999</v>
      </c>
      <c r="M39" s="28">
        <v>7</v>
      </c>
      <c r="N39" s="128">
        <v>0.25</v>
      </c>
      <c r="O39" s="28">
        <v>10</v>
      </c>
      <c r="P39" s="239">
        <v>0.35709999999999997</v>
      </c>
      <c r="Q39" s="80">
        <v>8</v>
      </c>
      <c r="R39" s="44">
        <v>0.28570000000000001</v>
      </c>
      <c r="S39" s="136">
        <v>7</v>
      </c>
      <c r="T39" s="198">
        <v>0.25</v>
      </c>
      <c r="U39" s="72">
        <v>9</v>
      </c>
      <c r="V39" s="240">
        <v>0.32140000000000002</v>
      </c>
      <c r="W39" s="41"/>
      <c r="X39" s="41"/>
      <c r="Y39" s="41"/>
      <c r="Z39" s="41"/>
    </row>
    <row r="40" spans="1:26" ht="33.75" thickBot="1">
      <c r="A40" s="27" t="s">
        <v>183</v>
      </c>
      <c r="B40" s="28">
        <v>36</v>
      </c>
      <c r="C40" s="28">
        <v>8</v>
      </c>
      <c r="D40" s="241">
        <v>0.22220000000000001</v>
      </c>
      <c r="E40" s="28">
        <v>9</v>
      </c>
      <c r="F40" s="28">
        <v>3</v>
      </c>
      <c r="G40" s="28">
        <v>7</v>
      </c>
      <c r="H40" s="139">
        <v>0.19439999999999999</v>
      </c>
      <c r="I40" s="28">
        <v>9</v>
      </c>
      <c r="J40" s="143">
        <v>0.25</v>
      </c>
      <c r="K40" s="28">
        <v>7</v>
      </c>
      <c r="L40" s="115">
        <v>0.19439999999999999</v>
      </c>
      <c r="M40" s="28">
        <v>7</v>
      </c>
      <c r="N40" s="242">
        <v>0.19439999999999999</v>
      </c>
      <c r="O40" s="28">
        <v>4</v>
      </c>
      <c r="P40" s="243">
        <v>0.1111</v>
      </c>
      <c r="Q40" s="153">
        <v>5</v>
      </c>
      <c r="R40" s="244">
        <v>0.1389</v>
      </c>
      <c r="S40" s="136">
        <v>7</v>
      </c>
      <c r="T40" s="144">
        <v>0.19439999999999999</v>
      </c>
      <c r="U40" s="136">
        <v>13</v>
      </c>
      <c r="V40" s="144">
        <v>0.36109999999999998</v>
      </c>
      <c r="W40" s="41"/>
      <c r="X40" s="41"/>
      <c r="Y40" s="41"/>
      <c r="Z40" s="41"/>
    </row>
    <row r="41" spans="1:26" ht="17.25" thickBot="1">
      <c r="A41" s="27" t="s">
        <v>184</v>
      </c>
      <c r="B41" s="28">
        <v>28</v>
      </c>
      <c r="C41" s="28">
        <v>13</v>
      </c>
      <c r="D41" s="128">
        <v>0.46429999999999999</v>
      </c>
      <c r="E41" s="28">
        <v>5</v>
      </c>
      <c r="F41" s="28">
        <v>4</v>
      </c>
      <c r="G41" s="28">
        <v>9</v>
      </c>
      <c r="H41" s="209">
        <v>0.32140000000000002</v>
      </c>
      <c r="I41" s="28">
        <v>9</v>
      </c>
      <c r="J41" s="245">
        <v>0.32140000000000002</v>
      </c>
      <c r="K41" s="28">
        <v>10</v>
      </c>
      <c r="L41" s="246">
        <v>0.35709999999999997</v>
      </c>
      <c r="M41" s="28">
        <v>2</v>
      </c>
      <c r="N41" s="57">
        <v>7.1400000000000005E-2</v>
      </c>
      <c r="O41" s="28">
        <v>10</v>
      </c>
      <c r="P41" s="239">
        <v>0.35709999999999997</v>
      </c>
      <c r="Q41" s="50">
        <v>6</v>
      </c>
      <c r="R41" s="121">
        <v>0.21429999999999999</v>
      </c>
      <c r="S41" s="247">
        <v>12</v>
      </c>
      <c r="T41" s="105">
        <v>0.42859999999999998</v>
      </c>
      <c r="U41" s="208">
        <v>20</v>
      </c>
      <c r="V41" s="47">
        <v>0.71430000000000005</v>
      </c>
      <c r="W41" s="41"/>
      <c r="X41" s="41"/>
      <c r="Y41" s="41"/>
      <c r="Z41" s="41"/>
    </row>
    <row r="42" spans="1:26" ht="17.25" thickBot="1">
      <c r="A42" s="27" t="s">
        <v>185</v>
      </c>
      <c r="B42" s="28">
        <v>26</v>
      </c>
      <c r="C42" s="28">
        <v>5</v>
      </c>
      <c r="D42" s="58">
        <v>0.1923</v>
      </c>
      <c r="E42" s="28">
        <v>5</v>
      </c>
      <c r="F42" s="28">
        <v>2</v>
      </c>
      <c r="G42" s="28">
        <v>4</v>
      </c>
      <c r="H42" s="170">
        <v>0.15379999999999999</v>
      </c>
      <c r="I42" s="28">
        <v>6</v>
      </c>
      <c r="J42" s="194">
        <v>0.23080000000000001</v>
      </c>
      <c r="K42" s="28">
        <v>6</v>
      </c>
      <c r="L42" s="248">
        <v>0.23080000000000001</v>
      </c>
      <c r="M42" s="28">
        <v>7</v>
      </c>
      <c r="N42" s="249">
        <v>0.26919999999999999</v>
      </c>
      <c r="O42" s="28">
        <v>6</v>
      </c>
      <c r="P42" s="172">
        <v>0.23080000000000001</v>
      </c>
      <c r="Q42" s="153">
        <v>5</v>
      </c>
      <c r="R42" s="250">
        <v>0.1923</v>
      </c>
      <c r="S42" s="72">
        <v>5</v>
      </c>
      <c r="T42" s="144">
        <v>0.1923</v>
      </c>
      <c r="U42" s="72">
        <v>9</v>
      </c>
      <c r="V42" s="251">
        <v>0.34620000000000001</v>
      </c>
      <c r="W42" s="41"/>
      <c r="X42" s="41"/>
      <c r="Y42" s="41"/>
      <c r="Z42" s="41"/>
    </row>
    <row r="43" spans="1:26" ht="17.25" thickBot="1">
      <c r="A43" s="27" t="s">
        <v>186</v>
      </c>
      <c r="B43" s="28">
        <v>45</v>
      </c>
      <c r="C43" s="28">
        <v>17</v>
      </c>
      <c r="D43" s="252">
        <v>0.37780000000000002</v>
      </c>
      <c r="E43" s="28">
        <v>10</v>
      </c>
      <c r="F43" s="28">
        <v>5</v>
      </c>
      <c r="G43" s="28">
        <v>11</v>
      </c>
      <c r="H43" s="53">
        <v>0.24440000000000001</v>
      </c>
      <c r="I43" s="28">
        <v>12</v>
      </c>
      <c r="J43" s="253">
        <v>0.26669999999999999</v>
      </c>
      <c r="K43" s="28">
        <v>8</v>
      </c>
      <c r="L43" s="78">
        <v>0.17780000000000001</v>
      </c>
      <c r="M43" s="28">
        <v>4</v>
      </c>
      <c r="N43" s="58">
        <v>8.8900000000000007E-2</v>
      </c>
      <c r="O43" s="28">
        <v>5</v>
      </c>
      <c r="P43" s="243">
        <v>0.1111</v>
      </c>
      <c r="Q43" s="218">
        <v>13</v>
      </c>
      <c r="R43" s="254">
        <v>0.28889999999999999</v>
      </c>
      <c r="S43" s="255">
        <v>16</v>
      </c>
      <c r="T43" s="256">
        <v>0.35560000000000003</v>
      </c>
      <c r="U43" s="257">
        <v>23</v>
      </c>
      <c r="V43" s="258">
        <v>0.5111</v>
      </c>
      <c r="W43" s="41"/>
      <c r="X43" s="41"/>
      <c r="Y43" s="41"/>
      <c r="Z43" s="41"/>
    </row>
    <row r="44" spans="1:26" ht="17.25" thickBot="1">
      <c r="A44" s="27" t="s">
        <v>187</v>
      </c>
      <c r="B44" s="28">
        <v>35</v>
      </c>
      <c r="C44" s="28">
        <v>8</v>
      </c>
      <c r="D44" s="55">
        <v>0.2286</v>
      </c>
      <c r="E44" s="28">
        <v>10</v>
      </c>
      <c r="F44" s="28">
        <v>4</v>
      </c>
      <c r="G44" s="28">
        <v>8</v>
      </c>
      <c r="H44" s="75">
        <v>0.2286</v>
      </c>
      <c r="I44" s="28">
        <v>6</v>
      </c>
      <c r="J44" s="76">
        <v>0.1714</v>
      </c>
      <c r="K44" s="28">
        <v>5</v>
      </c>
      <c r="L44" s="77">
        <v>0.1429</v>
      </c>
      <c r="M44" s="28">
        <v>6</v>
      </c>
      <c r="N44" s="195">
        <v>0.1714</v>
      </c>
      <c r="O44" s="28">
        <v>5</v>
      </c>
      <c r="P44" s="58">
        <v>0.1429</v>
      </c>
      <c r="Q44" s="80">
        <v>8</v>
      </c>
      <c r="R44" s="81">
        <v>0.2286</v>
      </c>
      <c r="S44" s="51">
        <v>8</v>
      </c>
      <c r="T44" s="82">
        <v>0.2286</v>
      </c>
      <c r="U44" s="136">
        <v>13</v>
      </c>
      <c r="V44" s="259">
        <v>0.37140000000000001</v>
      </c>
      <c r="W44" s="260"/>
      <c r="X44" s="260"/>
      <c r="Y44" s="260"/>
      <c r="Z44" s="260"/>
    </row>
    <row r="45" spans="1:26" ht="17.25" thickBot="1">
      <c r="A45" s="27" t="s">
        <v>188</v>
      </c>
      <c r="B45" s="28">
        <v>47</v>
      </c>
      <c r="C45" s="28">
        <v>14</v>
      </c>
      <c r="D45" s="141">
        <v>0.2979</v>
      </c>
      <c r="E45" s="28">
        <v>4</v>
      </c>
      <c r="F45" s="28">
        <v>7</v>
      </c>
      <c r="G45" s="28">
        <v>10</v>
      </c>
      <c r="H45" s="49">
        <v>0.21279999999999999</v>
      </c>
      <c r="I45" s="28">
        <v>7</v>
      </c>
      <c r="J45" s="49">
        <v>0.1489</v>
      </c>
      <c r="K45" s="28">
        <v>7</v>
      </c>
      <c r="L45" s="58">
        <v>0.1489</v>
      </c>
      <c r="M45" s="28">
        <v>8</v>
      </c>
      <c r="N45" s="177">
        <v>0.17019999999999999</v>
      </c>
      <c r="O45" s="28">
        <v>7</v>
      </c>
      <c r="P45" s="261">
        <v>0.1489</v>
      </c>
      <c r="Q45" s="206">
        <v>12</v>
      </c>
      <c r="R45" s="262">
        <v>0.25530000000000003</v>
      </c>
      <c r="S45" s="98">
        <v>13</v>
      </c>
      <c r="T45" s="81">
        <v>0.27660000000000001</v>
      </c>
      <c r="U45" s="247">
        <v>22</v>
      </c>
      <c r="V45" s="263">
        <v>0.46810000000000002</v>
      </c>
      <c r="W45" s="260"/>
      <c r="X45" s="260"/>
      <c r="Y45" s="260"/>
      <c r="Z45" s="260"/>
    </row>
    <row r="46" spans="1:26" ht="33.75" thickBot="1">
      <c r="A46" s="27" t="s">
        <v>189</v>
      </c>
      <c r="B46" s="28">
        <v>163</v>
      </c>
      <c r="C46" s="28">
        <v>36</v>
      </c>
      <c r="D46" s="241">
        <v>0.22090000000000001</v>
      </c>
      <c r="E46" s="28">
        <v>24</v>
      </c>
      <c r="F46" s="28">
        <v>23</v>
      </c>
      <c r="G46" s="28">
        <v>36</v>
      </c>
      <c r="H46" s="87">
        <v>0.22090000000000001</v>
      </c>
      <c r="I46" s="28">
        <v>29</v>
      </c>
      <c r="J46" s="173">
        <v>0.1779</v>
      </c>
      <c r="K46" s="28">
        <v>28</v>
      </c>
      <c r="L46" s="117">
        <v>0.17180000000000001</v>
      </c>
      <c r="M46" s="28">
        <v>27</v>
      </c>
      <c r="N46" s="264">
        <v>0.1656</v>
      </c>
      <c r="O46" s="28">
        <v>32</v>
      </c>
      <c r="P46" s="141">
        <v>0.1963</v>
      </c>
      <c r="Q46" s="265">
        <v>33</v>
      </c>
      <c r="R46" s="266">
        <v>0.20250000000000001</v>
      </c>
      <c r="S46" s="181">
        <v>41</v>
      </c>
      <c r="T46" s="198">
        <v>0.2515</v>
      </c>
      <c r="U46" s="267">
        <v>67</v>
      </c>
      <c r="V46" s="268">
        <v>0.41099999999999998</v>
      </c>
      <c r="W46" s="260"/>
      <c r="X46" s="260"/>
      <c r="Y46" s="260"/>
      <c r="Z46" s="260"/>
    </row>
    <row r="47" spans="1:26" ht="33.75" thickBot="1">
      <c r="A47" s="27" t="s">
        <v>190</v>
      </c>
      <c r="B47" s="28">
        <v>0</v>
      </c>
      <c r="C47" s="28">
        <v>0</v>
      </c>
      <c r="D47" s="31">
        <v>0</v>
      </c>
      <c r="E47" s="28">
        <v>0</v>
      </c>
      <c r="F47" s="28">
        <v>0</v>
      </c>
      <c r="G47" s="28">
        <v>0</v>
      </c>
      <c r="H47" s="31">
        <v>0</v>
      </c>
      <c r="I47" s="28">
        <v>0</v>
      </c>
      <c r="J47" s="31">
        <v>0</v>
      </c>
      <c r="K47" s="28">
        <v>0</v>
      </c>
      <c r="L47" s="31">
        <v>0</v>
      </c>
      <c r="M47" s="28">
        <v>0</v>
      </c>
      <c r="N47" s="31">
        <v>0</v>
      </c>
      <c r="O47" s="28">
        <v>0</v>
      </c>
      <c r="P47" s="31">
        <v>0</v>
      </c>
      <c r="Q47" s="42">
        <v>0</v>
      </c>
      <c r="R47" s="31">
        <v>0</v>
      </c>
      <c r="S47" s="42">
        <v>0</v>
      </c>
      <c r="T47" s="31">
        <v>0</v>
      </c>
      <c r="U47" s="42">
        <v>0</v>
      </c>
      <c r="V47" s="31">
        <v>0</v>
      </c>
      <c r="W47" s="260"/>
      <c r="X47" s="260"/>
      <c r="Y47" s="260"/>
      <c r="Z47" s="260"/>
    </row>
    <row r="48" spans="1:26" ht="50.25" thickBot="1">
      <c r="A48" s="27" t="s">
        <v>191</v>
      </c>
      <c r="B48" s="28">
        <v>0</v>
      </c>
      <c r="C48" s="28">
        <v>0</v>
      </c>
      <c r="D48" s="31">
        <v>0</v>
      </c>
      <c r="E48" s="28">
        <v>0</v>
      </c>
      <c r="F48" s="28">
        <v>0</v>
      </c>
      <c r="G48" s="28">
        <v>0</v>
      </c>
      <c r="H48" s="31">
        <v>0</v>
      </c>
      <c r="I48" s="28">
        <v>0</v>
      </c>
      <c r="J48" s="31">
        <v>0</v>
      </c>
      <c r="K48" s="28">
        <v>0</v>
      </c>
      <c r="L48" s="31">
        <v>0</v>
      </c>
      <c r="M48" s="28">
        <v>0</v>
      </c>
      <c r="N48" s="31">
        <v>0</v>
      </c>
      <c r="O48" s="28">
        <v>0</v>
      </c>
      <c r="P48" s="31">
        <v>0</v>
      </c>
      <c r="Q48" s="42">
        <v>0</v>
      </c>
      <c r="R48" s="31">
        <v>0</v>
      </c>
      <c r="S48" s="42">
        <v>0</v>
      </c>
      <c r="T48" s="31">
        <v>0</v>
      </c>
      <c r="U48" s="42">
        <v>0</v>
      </c>
      <c r="V48" s="31">
        <v>0</v>
      </c>
      <c r="W48" s="260"/>
      <c r="X48" s="260"/>
      <c r="Y48" s="260"/>
      <c r="Z48" s="260"/>
    </row>
    <row r="49" spans="1:26" ht="33.75" thickBot="1">
      <c r="A49" s="27" t="s">
        <v>192</v>
      </c>
      <c r="B49" s="28">
        <v>0</v>
      </c>
      <c r="C49" s="28">
        <v>0</v>
      </c>
      <c r="D49" s="31">
        <v>0</v>
      </c>
      <c r="E49" s="28">
        <v>0</v>
      </c>
      <c r="F49" s="28">
        <v>0</v>
      </c>
      <c r="G49" s="28">
        <v>0</v>
      </c>
      <c r="H49" s="31">
        <v>0</v>
      </c>
      <c r="I49" s="28">
        <v>0</v>
      </c>
      <c r="J49" s="31">
        <v>0</v>
      </c>
      <c r="K49" s="28">
        <v>0</v>
      </c>
      <c r="L49" s="31">
        <v>0</v>
      </c>
      <c r="M49" s="28">
        <v>0</v>
      </c>
      <c r="N49" s="31">
        <v>0</v>
      </c>
      <c r="O49" s="28">
        <v>0</v>
      </c>
      <c r="P49" s="31">
        <v>0</v>
      </c>
      <c r="Q49" s="42">
        <v>0</v>
      </c>
      <c r="R49" s="31">
        <v>0</v>
      </c>
      <c r="S49" s="42">
        <v>0</v>
      </c>
      <c r="T49" s="31">
        <v>0</v>
      </c>
      <c r="U49" s="42">
        <v>0</v>
      </c>
      <c r="V49" s="31">
        <v>0</v>
      </c>
      <c r="W49" s="260"/>
      <c r="X49" s="260"/>
      <c r="Y49" s="260"/>
      <c r="Z49" s="260"/>
    </row>
    <row r="50" spans="1:26" ht="17.25" thickBot="1">
      <c r="A50" s="27" t="s">
        <v>193</v>
      </c>
      <c r="B50" s="28">
        <v>0</v>
      </c>
      <c r="C50" s="28">
        <v>0</v>
      </c>
      <c r="D50" s="31">
        <v>0</v>
      </c>
      <c r="E50" s="28">
        <v>0</v>
      </c>
      <c r="F50" s="28">
        <v>0</v>
      </c>
      <c r="G50" s="28">
        <v>0</v>
      </c>
      <c r="H50" s="31">
        <v>0</v>
      </c>
      <c r="I50" s="28">
        <v>0</v>
      </c>
      <c r="J50" s="31">
        <v>0</v>
      </c>
      <c r="K50" s="28">
        <v>0</v>
      </c>
      <c r="L50" s="31">
        <v>0</v>
      </c>
      <c r="M50" s="28">
        <v>0</v>
      </c>
      <c r="N50" s="31">
        <v>0</v>
      </c>
      <c r="O50" s="28">
        <v>0</v>
      </c>
      <c r="P50" s="31">
        <v>0</v>
      </c>
      <c r="Q50" s="42">
        <v>0</v>
      </c>
      <c r="R50" s="31">
        <v>0</v>
      </c>
      <c r="S50" s="42">
        <v>0</v>
      </c>
      <c r="T50" s="31">
        <v>0</v>
      </c>
      <c r="U50" s="42">
        <v>0</v>
      </c>
      <c r="V50" s="31">
        <v>0</v>
      </c>
      <c r="W50" s="260"/>
      <c r="X50" s="260"/>
      <c r="Y50" s="260"/>
      <c r="Z50" s="260"/>
    </row>
    <row r="51" spans="1:26" ht="17.25" thickBot="1">
      <c r="A51" s="27" t="s">
        <v>194</v>
      </c>
      <c r="B51" s="28">
        <v>31</v>
      </c>
      <c r="C51" s="28">
        <v>9</v>
      </c>
      <c r="D51" s="269">
        <v>0.2903</v>
      </c>
      <c r="E51" s="28">
        <v>7</v>
      </c>
      <c r="F51" s="28">
        <v>2</v>
      </c>
      <c r="G51" s="28">
        <v>8</v>
      </c>
      <c r="H51" s="79">
        <v>0.2581</v>
      </c>
      <c r="I51" s="28">
        <v>6</v>
      </c>
      <c r="J51" s="270">
        <v>0.19350000000000001</v>
      </c>
      <c r="K51" s="28">
        <v>9</v>
      </c>
      <c r="L51" s="124">
        <v>0.2903</v>
      </c>
      <c r="M51" s="28">
        <v>4</v>
      </c>
      <c r="N51" s="115">
        <v>0.129</v>
      </c>
      <c r="O51" s="28">
        <v>10</v>
      </c>
      <c r="P51" s="271">
        <v>0.3226</v>
      </c>
      <c r="Q51" s="272">
        <v>3</v>
      </c>
      <c r="R51" s="112">
        <v>9.6799999999999997E-2</v>
      </c>
      <c r="S51" s="136">
        <v>7</v>
      </c>
      <c r="T51" s="273">
        <v>0.2258</v>
      </c>
      <c r="U51" s="136">
        <v>13</v>
      </c>
      <c r="V51" s="274">
        <v>0.4194</v>
      </c>
      <c r="W51" s="260"/>
      <c r="X51" s="260"/>
      <c r="Y51" s="260"/>
      <c r="Z51" s="260"/>
    </row>
    <row r="52" spans="1:26" ht="33.75" thickBot="1">
      <c r="A52" s="27" t="s">
        <v>195</v>
      </c>
      <c r="B52" s="28">
        <v>0</v>
      </c>
      <c r="C52" s="28">
        <v>0</v>
      </c>
      <c r="D52" s="31">
        <v>0</v>
      </c>
      <c r="E52" s="28">
        <v>0</v>
      </c>
      <c r="F52" s="28">
        <v>0</v>
      </c>
      <c r="G52" s="28">
        <v>0</v>
      </c>
      <c r="H52" s="31">
        <v>0</v>
      </c>
      <c r="I52" s="28">
        <v>0</v>
      </c>
      <c r="J52" s="31">
        <v>0</v>
      </c>
      <c r="K52" s="28">
        <v>0</v>
      </c>
      <c r="L52" s="31">
        <v>0</v>
      </c>
      <c r="M52" s="28">
        <v>0</v>
      </c>
      <c r="N52" s="31">
        <v>0</v>
      </c>
      <c r="O52" s="28">
        <v>0</v>
      </c>
      <c r="P52" s="31">
        <v>0</v>
      </c>
      <c r="Q52" s="42">
        <v>0</v>
      </c>
      <c r="R52" s="31">
        <v>0</v>
      </c>
      <c r="S52" s="42">
        <v>0</v>
      </c>
      <c r="T52" s="31">
        <v>0</v>
      </c>
      <c r="U52" s="42">
        <v>0</v>
      </c>
      <c r="V52" s="31">
        <v>0</v>
      </c>
      <c r="W52" s="260"/>
      <c r="X52" s="260"/>
      <c r="Y52" s="260"/>
      <c r="Z52" s="260"/>
    </row>
    <row r="53" spans="1:26" ht="33.75" thickBot="1">
      <c r="A53" s="27" t="s">
        <v>196</v>
      </c>
      <c r="B53" s="28">
        <v>21</v>
      </c>
      <c r="C53" s="28">
        <v>5</v>
      </c>
      <c r="D53" s="49">
        <v>0.23810000000000001</v>
      </c>
      <c r="E53" s="28">
        <v>5</v>
      </c>
      <c r="F53" s="28">
        <v>2</v>
      </c>
      <c r="G53" s="28">
        <v>6</v>
      </c>
      <c r="H53" s="30">
        <v>0.28570000000000001</v>
      </c>
      <c r="I53" s="28">
        <v>2</v>
      </c>
      <c r="J53" s="57">
        <v>9.5200000000000007E-2</v>
      </c>
      <c r="K53" s="28">
        <v>4</v>
      </c>
      <c r="L53" s="275">
        <v>0.1905</v>
      </c>
      <c r="M53" s="28">
        <v>1</v>
      </c>
      <c r="N53" s="276">
        <v>4.7600000000000003E-2</v>
      </c>
      <c r="O53" s="28">
        <v>2</v>
      </c>
      <c r="P53" s="169">
        <v>9.5200000000000007E-2</v>
      </c>
      <c r="Q53" s="35">
        <v>2</v>
      </c>
      <c r="R53" s="36">
        <v>9.5200000000000007E-2</v>
      </c>
      <c r="S53" s="153">
        <v>6</v>
      </c>
      <c r="T53" s="277">
        <v>0.28570000000000001</v>
      </c>
      <c r="U53" s="190">
        <v>10</v>
      </c>
      <c r="V53" s="278">
        <v>0.47620000000000001</v>
      </c>
      <c r="W53" s="260"/>
      <c r="X53" s="260"/>
      <c r="Y53" s="260"/>
      <c r="Z53" s="260"/>
    </row>
    <row r="54" spans="1:26" ht="17.25" thickBot="1">
      <c r="A54" s="27" t="s">
        <v>197</v>
      </c>
      <c r="B54" s="28">
        <v>0</v>
      </c>
      <c r="C54" s="28">
        <v>0</v>
      </c>
      <c r="D54" s="31">
        <v>0</v>
      </c>
      <c r="E54" s="28">
        <v>0</v>
      </c>
      <c r="F54" s="28">
        <v>0</v>
      </c>
      <c r="G54" s="28">
        <v>0</v>
      </c>
      <c r="H54" s="31">
        <v>0</v>
      </c>
      <c r="I54" s="28">
        <v>0</v>
      </c>
      <c r="J54" s="31">
        <v>0</v>
      </c>
      <c r="K54" s="28">
        <v>0</v>
      </c>
      <c r="L54" s="31">
        <v>0</v>
      </c>
      <c r="M54" s="28">
        <v>0</v>
      </c>
      <c r="N54" s="31">
        <v>0</v>
      </c>
      <c r="O54" s="28">
        <v>0</v>
      </c>
      <c r="P54" s="31">
        <v>0</v>
      </c>
      <c r="Q54" s="42">
        <v>0</v>
      </c>
      <c r="R54" s="31">
        <v>0</v>
      </c>
      <c r="S54" s="42">
        <v>0</v>
      </c>
      <c r="T54" s="31">
        <v>0</v>
      </c>
      <c r="U54" s="42">
        <v>0</v>
      </c>
      <c r="V54" s="31">
        <v>0</v>
      </c>
      <c r="W54" s="260"/>
      <c r="X54" s="260"/>
      <c r="Y54" s="260"/>
      <c r="Z54" s="260"/>
    </row>
    <row r="55" spans="1:26" ht="33.75" thickBot="1">
      <c r="A55" s="27" t="s">
        <v>198</v>
      </c>
      <c r="B55" s="28">
        <v>0</v>
      </c>
      <c r="C55" s="28">
        <v>0</v>
      </c>
      <c r="D55" s="31">
        <v>0</v>
      </c>
      <c r="E55" s="28">
        <v>0</v>
      </c>
      <c r="F55" s="28">
        <v>0</v>
      </c>
      <c r="G55" s="28">
        <v>0</v>
      </c>
      <c r="H55" s="31">
        <v>0</v>
      </c>
      <c r="I55" s="28">
        <v>0</v>
      </c>
      <c r="J55" s="31">
        <v>0</v>
      </c>
      <c r="K55" s="28">
        <v>0</v>
      </c>
      <c r="L55" s="31">
        <v>0</v>
      </c>
      <c r="M55" s="28">
        <v>0</v>
      </c>
      <c r="N55" s="31">
        <v>0</v>
      </c>
      <c r="O55" s="28">
        <v>0</v>
      </c>
      <c r="P55" s="31">
        <v>0</v>
      </c>
      <c r="Q55" s="42">
        <v>0</v>
      </c>
      <c r="R55" s="31">
        <v>0</v>
      </c>
      <c r="S55" s="42">
        <v>0</v>
      </c>
      <c r="T55" s="31">
        <v>0</v>
      </c>
      <c r="U55" s="42">
        <v>0</v>
      </c>
      <c r="V55" s="31">
        <v>0</v>
      </c>
      <c r="W55" s="260"/>
      <c r="X55" s="260"/>
      <c r="Y55" s="260"/>
      <c r="Z55" s="260"/>
    </row>
    <row r="56" spans="1:26" ht="17.25" thickBot="1">
      <c r="A56" s="27" t="s">
        <v>199</v>
      </c>
      <c r="B56" s="28">
        <v>0</v>
      </c>
      <c r="C56" s="28">
        <v>0</v>
      </c>
      <c r="D56" s="31">
        <v>0</v>
      </c>
      <c r="E56" s="28">
        <v>0</v>
      </c>
      <c r="F56" s="28">
        <v>0</v>
      </c>
      <c r="G56" s="28">
        <v>0</v>
      </c>
      <c r="H56" s="31">
        <v>0</v>
      </c>
      <c r="I56" s="28">
        <v>0</v>
      </c>
      <c r="J56" s="31">
        <v>0</v>
      </c>
      <c r="K56" s="28">
        <v>0</v>
      </c>
      <c r="L56" s="31">
        <v>0</v>
      </c>
      <c r="M56" s="28">
        <v>0</v>
      </c>
      <c r="N56" s="31">
        <v>0</v>
      </c>
      <c r="O56" s="28">
        <v>0</v>
      </c>
      <c r="P56" s="31">
        <v>0</v>
      </c>
      <c r="Q56" s="42">
        <v>0</v>
      </c>
      <c r="R56" s="31">
        <v>0</v>
      </c>
      <c r="S56" s="42">
        <v>0</v>
      </c>
      <c r="T56" s="31">
        <v>0</v>
      </c>
      <c r="U56" s="42">
        <v>0</v>
      </c>
      <c r="V56" s="31">
        <v>0</v>
      </c>
      <c r="W56" s="260"/>
      <c r="X56" s="260"/>
      <c r="Y56" s="260"/>
      <c r="Z56" s="260"/>
    </row>
    <row r="57" spans="1:26" ht="17.25" thickBot="1">
      <c r="A57" s="27" t="s">
        <v>200</v>
      </c>
      <c r="B57" s="28">
        <v>27</v>
      </c>
      <c r="C57" s="28">
        <v>11</v>
      </c>
      <c r="D57" s="95">
        <v>0.40739999999999998</v>
      </c>
      <c r="E57" s="28">
        <v>6</v>
      </c>
      <c r="F57" s="28">
        <v>1</v>
      </c>
      <c r="G57" s="28">
        <v>12</v>
      </c>
      <c r="H57" s="279">
        <v>0.44440000000000002</v>
      </c>
      <c r="I57" s="28">
        <v>8</v>
      </c>
      <c r="J57" s="128">
        <v>0.29630000000000001</v>
      </c>
      <c r="K57" s="28">
        <v>4</v>
      </c>
      <c r="L57" s="58">
        <v>0.14810000000000001</v>
      </c>
      <c r="M57" s="28">
        <v>8</v>
      </c>
      <c r="N57" s="280">
        <v>0.29630000000000001</v>
      </c>
      <c r="O57" s="28">
        <v>5</v>
      </c>
      <c r="P57" s="76">
        <v>0.1852</v>
      </c>
      <c r="Q57" s="50">
        <v>6</v>
      </c>
      <c r="R57" s="281">
        <v>0.22220000000000001</v>
      </c>
      <c r="S57" s="145">
        <v>10</v>
      </c>
      <c r="T57" s="282">
        <v>0.37040000000000001</v>
      </c>
      <c r="U57" s="92">
        <v>16</v>
      </c>
      <c r="V57" s="283">
        <v>0.59260000000000002</v>
      </c>
      <c r="W57" s="260"/>
      <c r="X57" s="260"/>
      <c r="Y57" s="260"/>
      <c r="Z57" s="260"/>
    </row>
    <row r="58" spans="1:26" ht="33.75" thickBot="1">
      <c r="A58" s="27" t="s">
        <v>201</v>
      </c>
      <c r="B58" s="28">
        <v>53</v>
      </c>
      <c r="C58" s="28">
        <v>16</v>
      </c>
      <c r="D58" s="116">
        <v>0.3019</v>
      </c>
      <c r="E58" s="28">
        <v>8</v>
      </c>
      <c r="F58" s="28">
        <v>10</v>
      </c>
      <c r="G58" s="28">
        <v>16</v>
      </c>
      <c r="H58" s="242">
        <v>0.3019</v>
      </c>
      <c r="I58" s="28">
        <v>14</v>
      </c>
      <c r="J58" s="284">
        <v>0.26419999999999999</v>
      </c>
      <c r="K58" s="28">
        <v>13</v>
      </c>
      <c r="L58" s="285">
        <v>0.24529999999999999</v>
      </c>
      <c r="M58" s="28">
        <v>12</v>
      </c>
      <c r="N58" s="286">
        <v>0.22639999999999999</v>
      </c>
      <c r="O58" s="28">
        <v>9</v>
      </c>
      <c r="P58" s="204">
        <v>0.16980000000000001</v>
      </c>
      <c r="Q58" s="100">
        <v>17</v>
      </c>
      <c r="R58" s="287">
        <v>0.32079999999999997</v>
      </c>
      <c r="S58" s="255">
        <v>16</v>
      </c>
      <c r="T58" s="288">
        <v>0.3019</v>
      </c>
      <c r="U58" s="160">
        <v>25</v>
      </c>
      <c r="V58" s="289">
        <v>0.47170000000000001</v>
      </c>
      <c r="W58" s="260"/>
      <c r="X58" s="260"/>
      <c r="Y58" s="260"/>
      <c r="Z58" s="260"/>
    </row>
    <row r="59" spans="1:26" ht="17.25" thickBot="1">
      <c r="A59" s="27" t="s">
        <v>202</v>
      </c>
      <c r="B59" s="28">
        <v>0</v>
      </c>
      <c r="C59" s="28">
        <v>0</v>
      </c>
      <c r="D59" s="31">
        <v>0</v>
      </c>
      <c r="E59" s="28">
        <v>0</v>
      </c>
      <c r="F59" s="28">
        <v>0</v>
      </c>
      <c r="G59" s="28">
        <v>0</v>
      </c>
      <c r="H59" s="31">
        <v>0</v>
      </c>
      <c r="I59" s="28">
        <v>0</v>
      </c>
      <c r="J59" s="31">
        <v>0</v>
      </c>
      <c r="K59" s="28">
        <v>0</v>
      </c>
      <c r="L59" s="31">
        <v>0</v>
      </c>
      <c r="M59" s="28">
        <v>0</v>
      </c>
      <c r="N59" s="31">
        <v>0</v>
      </c>
      <c r="O59" s="28">
        <v>0</v>
      </c>
      <c r="P59" s="31">
        <v>0</v>
      </c>
      <c r="Q59" s="42">
        <v>0</v>
      </c>
      <c r="R59" s="31">
        <v>0</v>
      </c>
      <c r="S59" s="42">
        <v>0</v>
      </c>
      <c r="T59" s="31">
        <v>0</v>
      </c>
      <c r="U59" s="42">
        <v>0</v>
      </c>
      <c r="V59" s="31">
        <v>0</v>
      </c>
      <c r="W59" s="260"/>
      <c r="X59" s="260"/>
      <c r="Y59" s="260"/>
      <c r="Z59" s="260"/>
    </row>
    <row r="60" spans="1:26" ht="17.25" thickBot="1">
      <c r="A60" s="27" t="s">
        <v>203</v>
      </c>
      <c r="B60" s="28">
        <v>152</v>
      </c>
      <c r="C60" s="28">
        <v>40</v>
      </c>
      <c r="D60" s="65">
        <v>0.26319999999999999</v>
      </c>
      <c r="E60" s="28">
        <v>27</v>
      </c>
      <c r="F60" s="28">
        <v>24</v>
      </c>
      <c r="G60" s="28">
        <v>36</v>
      </c>
      <c r="H60" s="76">
        <v>0.23680000000000001</v>
      </c>
      <c r="I60" s="28">
        <v>28</v>
      </c>
      <c r="J60" s="155">
        <v>0.1842</v>
      </c>
      <c r="K60" s="28">
        <v>31</v>
      </c>
      <c r="L60" s="76">
        <v>0.2039</v>
      </c>
      <c r="M60" s="28">
        <v>18</v>
      </c>
      <c r="N60" s="54">
        <v>0.11840000000000001</v>
      </c>
      <c r="O60" s="28">
        <v>18</v>
      </c>
      <c r="P60" s="165">
        <v>0.11840000000000001</v>
      </c>
      <c r="Q60" s="290">
        <v>29</v>
      </c>
      <c r="R60" s="189">
        <v>0.1908</v>
      </c>
      <c r="S60" s="179">
        <v>37</v>
      </c>
      <c r="T60" s="84">
        <v>0.24340000000000001</v>
      </c>
      <c r="U60" s="291">
        <v>66</v>
      </c>
      <c r="V60" s="99">
        <v>0.43419999999999997</v>
      </c>
      <c r="W60" s="260"/>
      <c r="X60" s="260"/>
      <c r="Y60" s="260"/>
      <c r="Z60" s="260"/>
    </row>
    <row r="61" spans="1:26" ht="17.25" thickBot="1">
      <c r="A61" s="27" t="s">
        <v>204</v>
      </c>
      <c r="B61" s="28">
        <v>26</v>
      </c>
      <c r="C61" s="28">
        <v>4</v>
      </c>
      <c r="D61" s="57">
        <v>0.15379999999999999</v>
      </c>
      <c r="E61" s="28">
        <v>4</v>
      </c>
      <c r="F61" s="28">
        <v>6</v>
      </c>
      <c r="G61" s="28">
        <v>3</v>
      </c>
      <c r="H61" s="292">
        <v>0.1154</v>
      </c>
      <c r="I61" s="28">
        <v>6</v>
      </c>
      <c r="J61" s="194">
        <v>0.23080000000000001</v>
      </c>
      <c r="K61" s="28">
        <v>5</v>
      </c>
      <c r="L61" s="293">
        <v>0.1923</v>
      </c>
      <c r="M61" s="28">
        <v>7</v>
      </c>
      <c r="N61" s="249">
        <v>0.26919999999999999</v>
      </c>
      <c r="O61" s="28">
        <v>3</v>
      </c>
      <c r="P61" s="57">
        <v>0.1154</v>
      </c>
      <c r="Q61" s="153">
        <v>5</v>
      </c>
      <c r="R61" s="250">
        <v>0.1923</v>
      </c>
      <c r="S61" s="37">
        <v>2</v>
      </c>
      <c r="T61" s="294">
        <v>7.6899999999999996E-2</v>
      </c>
      <c r="U61" s="190">
        <v>10</v>
      </c>
      <c r="V61" s="250">
        <v>0.3846</v>
      </c>
      <c r="W61" s="260"/>
      <c r="X61" s="260"/>
      <c r="Y61" s="260"/>
      <c r="Z61" s="260"/>
    </row>
    <row r="62" spans="1:26" ht="17.25" thickBot="1">
      <c r="A62" s="27" t="s">
        <v>205</v>
      </c>
      <c r="B62" s="28">
        <v>63</v>
      </c>
      <c r="C62" s="28">
        <v>23</v>
      </c>
      <c r="D62" s="194">
        <v>0.36509999999999998</v>
      </c>
      <c r="E62" s="28">
        <v>9</v>
      </c>
      <c r="F62" s="28">
        <v>6</v>
      </c>
      <c r="G62" s="28">
        <v>23</v>
      </c>
      <c r="H62" s="128">
        <v>0.36509999999999998</v>
      </c>
      <c r="I62" s="28">
        <v>17</v>
      </c>
      <c r="J62" s="286">
        <v>0.26979999999999998</v>
      </c>
      <c r="K62" s="28">
        <v>14</v>
      </c>
      <c r="L62" s="116">
        <v>0.22220000000000001</v>
      </c>
      <c r="M62" s="28">
        <v>9</v>
      </c>
      <c r="N62" s="173">
        <v>0.1429</v>
      </c>
      <c r="O62" s="28">
        <v>10</v>
      </c>
      <c r="P62" s="176">
        <v>0.15870000000000001</v>
      </c>
      <c r="Q62" s="233">
        <v>20</v>
      </c>
      <c r="R62" s="295">
        <v>0.3175</v>
      </c>
      <c r="S62" s="219">
        <v>23</v>
      </c>
      <c r="T62" s="296">
        <v>0.36509999999999998</v>
      </c>
      <c r="U62" s="297">
        <v>34</v>
      </c>
      <c r="V62" s="298">
        <v>0.53969999999999996</v>
      </c>
      <c r="W62" s="260"/>
      <c r="X62" s="260"/>
      <c r="Y62" s="260"/>
      <c r="Z62" s="260"/>
    </row>
    <row r="63" spans="1:26" ht="17.25" thickBot="1">
      <c r="A63" s="27" t="s">
        <v>206</v>
      </c>
      <c r="B63" s="28">
        <v>43</v>
      </c>
      <c r="C63" s="28">
        <v>10</v>
      </c>
      <c r="D63" s="299">
        <v>0.2326</v>
      </c>
      <c r="E63" s="28">
        <v>3</v>
      </c>
      <c r="F63" s="28">
        <v>8</v>
      </c>
      <c r="G63" s="28">
        <v>10</v>
      </c>
      <c r="H63" s="138">
        <v>0.2326</v>
      </c>
      <c r="I63" s="28">
        <v>6</v>
      </c>
      <c r="J63" s="176">
        <v>0.13950000000000001</v>
      </c>
      <c r="K63" s="28">
        <v>11</v>
      </c>
      <c r="L63" s="212">
        <v>0.25580000000000003</v>
      </c>
      <c r="M63" s="28">
        <v>8</v>
      </c>
      <c r="N63" s="237">
        <v>0.186</v>
      </c>
      <c r="O63" s="28">
        <v>16</v>
      </c>
      <c r="P63" s="300">
        <v>0.37209999999999999</v>
      </c>
      <c r="Q63" s="208">
        <v>9</v>
      </c>
      <c r="R63" s="119">
        <v>0.20930000000000001</v>
      </c>
      <c r="S63" s="145">
        <v>10</v>
      </c>
      <c r="T63" s="301">
        <v>0.2326</v>
      </c>
      <c r="U63" s="197">
        <v>19</v>
      </c>
      <c r="V63" s="288">
        <v>0.44190000000000002</v>
      </c>
      <c r="W63" s="260"/>
      <c r="X63" s="260"/>
      <c r="Y63" s="260"/>
      <c r="Z63" s="260"/>
    </row>
    <row r="64" spans="1:26" ht="33.75" thickBot="1">
      <c r="A64" s="27" t="s">
        <v>207</v>
      </c>
      <c r="B64" s="28">
        <v>12</v>
      </c>
      <c r="C64" s="28">
        <v>4</v>
      </c>
      <c r="D64" s="132">
        <v>0.33329999999999999</v>
      </c>
      <c r="E64" s="28">
        <v>1</v>
      </c>
      <c r="F64" s="28">
        <v>2</v>
      </c>
      <c r="G64" s="28">
        <v>4</v>
      </c>
      <c r="H64" s="253">
        <v>0.33329999999999999</v>
      </c>
      <c r="I64" s="28">
        <v>1</v>
      </c>
      <c r="J64" s="302">
        <v>8.3299999999999999E-2</v>
      </c>
      <c r="K64" s="28">
        <v>5</v>
      </c>
      <c r="L64" s="303">
        <v>0.41670000000000001</v>
      </c>
      <c r="M64" s="28">
        <v>1</v>
      </c>
      <c r="N64" s="304">
        <v>8.3299999999999999E-2</v>
      </c>
      <c r="O64" s="28">
        <v>2</v>
      </c>
      <c r="P64" s="49">
        <v>0.16669999999999999</v>
      </c>
      <c r="Q64" s="272">
        <v>3</v>
      </c>
      <c r="R64" s="305">
        <v>0.25</v>
      </c>
      <c r="S64" s="213">
        <v>4</v>
      </c>
      <c r="T64" s="306">
        <v>0.33329999999999999</v>
      </c>
      <c r="U64" s="307">
        <v>6</v>
      </c>
      <c r="V64" s="93">
        <v>0.5</v>
      </c>
      <c r="W64" s="260"/>
      <c r="X64" s="260"/>
      <c r="Y64" s="260"/>
      <c r="Z64" s="260"/>
    </row>
    <row r="65" spans="1:26" ht="17.25" thickBot="1">
      <c r="A65" s="27" t="s">
        <v>208</v>
      </c>
      <c r="B65" s="28">
        <v>14</v>
      </c>
      <c r="C65" s="28">
        <v>4</v>
      </c>
      <c r="D65" s="53">
        <v>0.28570000000000001</v>
      </c>
      <c r="E65" s="28">
        <v>2</v>
      </c>
      <c r="F65" s="28">
        <v>1</v>
      </c>
      <c r="G65" s="28">
        <v>2</v>
      </c>
      <c r="H65" s="243">
        <v>0.1429</v>
      </c>
      <c r="I65" s="28">
        <v>4</v>
      </c>
      <c r="J65" s="308">
        <v>0.28570000000000001</v>
      </c>
      <c r="K65" s="28">
        <v>1</v>
      </c>
      <c r="L65" s="56">
        <v>7.1400000000000005E-2</v>
      </c>
      <c r="M65" s="28">
        <v>3</v>
      </c>
      <c r="N65" s="124">
        <v>0.21429999999999999</v>
      </c>
      <c r="O65" s="28">
        <v>1</v>
      </c>
      <c r="P65" s="309">
        <v>7.1400000000000005E-2</v>
      </c>
      <c r="Q65" s="59">
        <v>1</v>
      </c>
      <c r="R65" s="60">
        <v>7.1400000000000005E-2</v>
      </c>
      <c r="S65" s="37">
        <v>2</v>
      </c>
      <c r="T65" s="310">
        <v>0.1429</v>
      </c>
      <c r="U65" s="45">
        <v>3</v>
      </c>
      <c r="V65" s="311">
        <v>0.21429999999999999</v>
      </c>
      <c r="W65" s="260"/>
      <c r="X65" s="260"/>
      <c r="Y65" s="260"/>
      <c r="Z65" s="260"/>
    </row>
    <row r="66" spans="1:26" ht="17.25" thickBot="1">
      <c r="A66" s="27" t="s">
        <v>209</v>
      </c>
      <c r="B66" s="28">
        <v>15</v>
      </c>
      <c r="C66" s="28">
        <v>1</v>
      </c>
      <c r="D66" s="312">
        <v>6.6699999999999995E-2</v>
      </c>
      <c r="E66" s="28">
        <v>5</v>
      </c>
      <c r="F66" s="28">
        <v>0</v>
      </c>
      <c r="G66" s="28">
        <v>1</v>
      </c>
      <c r="H66" s="313">
        <v>6.6699999999999995E-2</v>
      </c>
      <c r="I66" s="28">
        <v>1</v>
      </c>
      <c r="J66" s="314">
        <v>6.6699999999999995E-2</v>
      </c>
      <c r="K66" s="28">
        <v>4</v>
      </c>
      <c r="L66" s="221">
        <v>0.26669999999999999</v>
      </c>
      <c r="M66" s="28">
        <v>2</v>
      </c>
      <c r="N66" s="315">
        <v>0.1333</v>
      </c>
      <c r="O66" s="28">
        <v>3</v>
      </c>
      <c r="P66" s="79">
        <v>0.2</v>
      </c>
      <c r="Q66" s="72">
        <v>4</v>
      </c>
      <c r="R66" s="316">
        <v>0.26669999999999999</v>
      </c>
      <c r="S66" s="317">
        <v>1</v>
      </c>
      <c r="T66" s="318">
        <v>6.6699999999999995E-2</v>
      </c>
      <c r="U66" s="45">
        <v>3</v>
      </c>
      <c r="V66" s="36">
        <v>0.2</v>
      </c>
      <c r="W66" s="260"/>
      <c r="X66" s="260"/>
      <c r="Y66" s="260"/>
      <c r="Z66" s="260"/>
    </row>
    <row r="67" spans="1:26" ht="17.25" thickBot="1">
      <c r="A67" s="27" t="s">
        <v>210</v>
      </c>
      <c r="B67" s="28">
        <v>62</v>
      </c>
      <c r="C67" s="28">
        <v>11</v>
      </c>
      <c r="D67" s="319">
        <v>0.1774</v>
      </c>
      <c r="E67" s="28">
        <v>17</v>
      </c>
      <c r="F67" s="28">
        <v>9</v>
      </c>
      <c r="G67" s="28">
        <v>13</v>
      </c>
      <c r="H67" s="78">
        <v>0.2097</v>
      </c>
      <c r="I67" s="28">
        <v>15</v>
      </c>
      <c r="J67" s="320">
        <v>0.2419</v>
      </c>
      <c r="K67" s="28">
        <v>12</v>
      </c>
      <c r="L67" s="115">
        <v>0.19350000000000001</v>
      </c>
      <c r="M67" s="28">
        <v>14</v>
      </c>
      <c r="N67" s="286">
        <v>0.2258</v>
      </c>
      <c r="O67" s="28">
        <v>16</v>
      </c>
      <c r="P67" s="205">
        <v>0.2581</v>
      </c>
      <c r="Q67" s="218">
        <v>13</v>
      </c>
      <c r="R67" s="119">
        <v>0.2097</v>
      </c>
      <c r="S67" s="247">
        <v>12</v>
      </c>
      <c r="T67" s="144">
        <v>0.19350000000000001</v>
      </c>
      <c r="U67" s="206">
        <v>26</v>
      </c>
      <c r="V67" s="274">
        <v>0.4194</v>
      </c>
      <c r="W67" s="260"/>
      <c r="X67" s="260"/>
      <c r="Y67" s="260"/>
      <c r="Z67" s="260"/>
    </row>
    <row r="68" spans="1:26" ht="33.75" thickBot="1">
      <c r="A68" s="27" t="s">
        <v>211</v>
      </c>
      <c r="B68" s="28">
        <v>41</v>
      </c>
      <c r="C68" s="28">
        <v>10</v>
      </c>
      <c r="D68" s="321">
        <v>0.24390000000000001</v>
      </c>
      <c r="E68" s="28">
        <v>10</v>
      </c>
      <c r="F68" s="28">
        <v>2</v>
      </c>
      <c r="G68" s="28">
        <v>9</v>
      </c>
      <c r="H68" s="87">
        <v>0.2195</v>
      </c>
      <c r="I68" s="28">
        <v>6</v>
      </c>
      <c r="J68" s="78">
        <v>0.14630000000000001</v>
      </c>
      <c r="K68" s="28">
        <v>5</v>
      </c>
      <c r="L68" s="165">
        <v>0.122</v>
      </c>
      <c r="M68" s="28">
        <v>2</v>
      </c>
      <c r="N68" s="322">
        <v>4.8800000000000003E-2</v>
      </c>
      <c r="O68" s="28">
        <v>8</v>
      </c>
      <c r="P68" s="216">
        <v>0.1951</v>
      </c>
      <c r="Q68" s="80">
        <v>8</v>
      </c>
      <c r="R68" s="82">
        <v>0.1951</v>
      </c>
      <c r="S68" s="145">
        <v>10</v>
      </c>
      <c r="T68" s="84">
        <v>0.24390000000000001</v>
      </c>
      <c r="U68" s="83">
        <v>14</v>
      </c>
      <c r="V68" s="146">
        <v>0.34150000000000003</v>
      </c>
      <c r="W68" s="260"/>
      <c r="X68" s="260"/>
      <c r="Y68" s="260"/>
      <c r="Z68" s="260"/>
    </row>
    <row r="69" spans="1:26" ht="17.25" thickBot="1">
      <c r="A69" s="27" t="s">
        <v>212</v>
      </c>
      <c r="B69" s="28">
        <v>30</v>
      </c>
      <c r="C69" s="28">
        <v>2</v>
      </c>
      <c r="D69" s="312">
        <v>6.6699999999999995E-2</v>
      </c>
      <c r="E69" s="28">
        <v>12</v>
      </c>
      <c r="F69" s="28">
        <v>4</v>
      </c>
      <c r="G69" s="28">
        <v>2</v>
      </c>
      <c r="H69" s="313">
        <v>6.6699999999999995E-2</v>
      </c>
      <c r="I69" s="28">
        <v>4</v>
      </c>
      <c r="J69" s="323">
        <v>0.1333</v>
      </c>
      <c r="K69" s="28">
        <v>6</v>
      </c>
      <c r="L69" s="138">
        <v>0.2</v>
      </c>
      <c r="M69" s="28">
        <v>4</v>
      </c>
      <c r="N69" s="315">
        <v>0.1333</v>
      </c>
      <c r="O69" s="28">
        <v>6</v>
      </c>
      <c r="P69" s="79">
        <v>0.2</v>
      </c>
      <c r="Q69" s="42">
        <v>0</v>
      </c>
      <c r="R69" s="31">
        <v>0</v>
      </c>
      <c r="S69" s="213">
        <v>4</v>
      </c>
      <c r="T69" s="161">
        <v>0.1333</v>
      </c>
      <c r="U69" s="39">
        <v>8</v>
      </c>
      <c r="V69" s="324">
        <v>0.26669999999999999</v>
      </c>
      <c r="W69" s="260"/>
      <c r="X69" s="260"/>
      <c r="Y69" s="260"/>
      <c r="Z69" s="260"/>
    </row>
    <row r="70" spans="1:26" ht="33.75" thickBot="1">
      <c r="A70" s="27" t="s">
        <v>213</v>
      </c>
      <c r="B70" s="28">
        <v>47</v>
      </c>
      <c r="C70" s="28">
        <v>16</v>
      </c>
      <c r="D70" s="125">
        <v>0.34039999999999998</v>
      </c>
      <c r="E70" s="28">
        <v>13</v>
      </c>
      <c r="F70" s="28">
        <v>2</v>
      </c>
      <c r="G70" s="28">
        <v>14</v>
      </c>
      <c r="H70" s="194">
        <v>0.2979</v>
      </c>
      <c r="I70" s="28">
        <v>7</v>
      </c>
      <c r="J70" s="49">
        <v>0.1489</v>
      </c>
      <c r="K70" s="28">
        <v>11</v>
      </c>
      <c r="L70" s="325">
        <v>0.23400000000000001</v>
      </c>
      <c r="M70" s="28">
        <v>10</v>
      </c>
      <c r="N70" s="326">
        <v>0.21279999999999999</v>
      </c>
      <c r="O70" s="28">
        <v>12</v>
      </c>
      <c r="P70" s="327">
        <v>0.25530000000000003</v>
      </c>
      <c r="Q70" s="156">
        <v>15</v>
      </c>
      <c r="R70" s="130">
        <v>0.31909999999999999</v>
      </c>
      <c r="S70" s="255">
        <v>16</v>
      </c>
      <c r="T70" s="289">
        <v>0.34039999999999998</v>
      </c>
      <c r="U70" s="257">
        <v>23</v>
      </c>
      <c r="V70" s="296">
        <v>0.4894</v>
      </c>
      <c r="W70" s="260"/>
      <c r="X70" s="260"/>
      <c r="Y70" s="260"/>
      <c r="Z70" s="260"/>
    </row>
    <row r="71" spans="1:26" ht="33.75" thickBot="1">
      <c r="A71" s="27" t="s">
        <v>170</v>
      </c>
      <c r="B71" s="28">
        <v>8</v>
      </c>
      <c r="C71" s="28">
        <v>0</v>
      </c>
      <c r="D71" s="31">
        <v>0</v>
      </c>
      <c r="E71" s="28">
        <v>2</v>
      </c>
      <c r="F71" s="28">
        <v>1</v>
      </c>
      <c r="G71" s="28">
        <v>0</v>
      </c>
      <c r="H71" s="31">
        <v>0</v>
      </c>
      <c r="I71" s="28">
        <v>0</v>
      </c>
      <c r="J71" s="31">
        <v>0</v>
      </c>
      <c r="K71" s="28">
        <v>2</v>
      </c>
      <c r="L71" s="88">
        <v>0.25</v>
      </c>
      <c r="M71" s="28">
        <v>0</v>
      </c>
      <c r="N71" s="31">
        <v>0</v>
      </c>
      <c r="O71" s="28">
        <v>2</v>
      </c>
      <c r="P71" s="124">
        <v>0.25</v>
      </c>
      <c r="Q71" s="42">
        <v>0</v>
      </c>
      <c r="R71" s="31">
        <v>0</v>
      </c>
      <c r="S71" s="42">
        <v>0</v>
      </c>
      <c r="T71" s="31">
        <v>0</v>
      </c>
      <c r="U71" s="328">
        <v>2</v>
      </c>
      <c r="V71" s="161">
        <v>0.25</v>
      </c>
      <c r="W71" s="260"/>
      <c r="X71" s="260"/>
      <c r="Y71" s="260"/>
      <c r="Z71" s="260"/>
    </row>
    <row r="72" spans="1:26" ht="33.75" thickBot="1">
      <c r="A72" s="27" t="s">
        <v>214</v>
      </c>
      <c r="B72" s="28">
        <v>213</v>
      </c>
      <c r="C72" s="28">
        <v>53</v>
      </c>
      <c r="D72" s="87">
        <v>0.24879999999999999</v>
      </c>
      <c r="E72" s="28">
        <v>38</v>
      </c>
      <c r="F72" s="28">
        <v>31</v>
      </c>
      <c r="G72" s="28">
        <v>56</v>
      </c>
      <c r="H72" s="329">
        <v>0.26290000000000002</v>
      </c>
      <c r="I72" s="28">
        <v>40</v>
      </c>
      <c r="J72" s="141">
        <v>0.18779999999999999</v>
      </c>
      <c r="K72" s="28">
        <v>37</v>
      </c>
      <c r="L72" s="55">
        <v>0.17369999999999999</v>
      </c>
      <c r="M72" s="28">
        <v>26</v>
      </c>
      <c r="N72" s="204">
        <v>0.1221</v>
      </c>
      <c r="O72" s="28">
        <v>33</v>
      </c>
      <c r="P72" s="323">
        <v>0.15490000000000001</v>
      </c>
      <c r="Q72" s="330">
        <v>46</v>
      </c>
      <c r="R72" s="331">
        <v>0.216</v>
      </c>
      <c r="S72" s="330">
        <v>53</v>
      </c>
      <c r="T72" s="198">
        <v>0.24879999999999999</v>
      </c>
      <c r="U72" s="330">
        <v>98</v>
      </c>
      <c r="V72" s="332">
        <v>0.46010000000000001</v>
      </c>
      <c r="W72" s="260"/>
      <c r="X72" s="260"/>
      <c r="Y72" s="260"/>
      <c r="Z72" s="260"/>
    </row>
    <row r="73" spans="1:26" ht="17.25" thickBot="1">
      <c r="A73" s="27" t="s">
        <v>215</v>
      </c>
      <c r="B73" s="28">
        <v>0</v>
      </c>
      <c r="C73" s="28">
        <v>0</v>
      </c>
      <c r="D73" s="31">
        <v>0</v>
      </c>
      <c r="E73" s="28">
        <v>0</v>
      </c>
      <c r="F73" s="28">
        <v>0</v>
      </c>
      <c r="G73" s="28">
        <v>0</v>
      </c>
      <c r="H73" s="31">
        <v>0</v>
      </c>
      <c r="I73" s="28">
        <v>0</v>
      </c>
      <c r="J73" s="31">
        <v>0</v>
      </c>
      <c r="K73" s="28">
        <v>0</v>
      </c>
      <c r="L73" s="31">
        <v>0</v>
      </c>
      <c r="M73" s="28">
        <v>0</v>
      </c>
      <c r="N73" s="31">
        <v>0</v>
      </c>
      <c r="O73" s="28">
        <v>0</v>
      </c>
      <c r="P73" s="31">
        <v>0</v>
      </c>
      <c r="Q73" s="42">
        <v>0</v>
      </c>
      <c r="R73" s="31">
        <v>0</v>
      </c>
      <c r="S73" s="42">
        <v>0</v>
      </c>
      <c r="T73" s="31">
        <v>0</v>
      </c>
      <c r="U73" s="42">
        <v>0</v>
      </c>
      <c r="V73" s="31">
        <v>0</v>
      </c>
      <c r="W73" s="260"/>
      <c r="X73" s="260"/>
      <c r="Y73" s="260"/>
      <c r="Z73" s="260"/>
    </row>
    <row r="74" spans="1:26" ht="33.75" thickBot="1">
      <c r="A74" s="27" t="s">
        <v>216</v>
      </c>
      <c r="B74" s="28">
        <v>0</v>
      </c>
      <c r="C74" s="28">
        <v>0</v>
      </c>
      <c r="D74" s="31">
        <v>0</v>
      </c>
      <c r="E74" s="28">
        <v>0</v>
      </c>
      <c r="F74" s="28">
        <v>0</v>
      </c>
      <c r="G74" s="28">
        <v>0</v>
      </c>
      <c r="H74" s="31">
        <v>0</v>
      </c>
      <c r="I74" s="28">
        <v>0</v>
      </c>
      <c r="J74" s="31">
        <v>0</v>
      </c>
      <c r="K74" s="28">
        <v>0</v>
      </c>
      <c r="L74" s="31">
        <v>0</v>
      </c>
      <c r="M74" s="28">
        <v>0</v>
      </c>
      <c r="N74" s="31">
        <v>0</v>
      </c>
      <c r="O74" s="28">
        <v>0</v>
      </c>
      <c r="P74" s="31">
        <v>0</v>
      </c>
      <c r="Q74" s="42">
        <v>0</v>
      </c>
      <c r="R74" s="31">
        <v>0</v>
      </c>
      <c r="S74" s="42">
        <v>0</v>
      </c>
      <c r="T74" s="31">
        <v>0</v>
      </c>
      <c r="U74" s="42">
        <v>0</v>
      </c>
      <c r="V74" s="31">
        <v>0</v>
      </c>
      <c r="W74" s="260"/>
      <c r="X74" s="260"/>
      <c r="Y74" s="260"/>
      <c r="Z74" s="260"/>
    </row>
    <row r="75" spans="1:26" ht="17.25" thickBot="1">
      <c r="A75" s="27" t="s">
        <v>217</v>
      </c>
      <c r="B75" s="28">
        <v>0</v>
      </c>
      <c r="C75" s="28">
        <v>0</v>
      </c>
      <c r="D75" s="31">
        <v>0</v>
      </c>
      <c r="E75" s="28">
        <v>0</v>
      </c>
      <c r="F75" s="28">
        <v>0</v>
      </c>
      <c r="G75" s="28">
        <v>0</v>
      </c>
      <c r="H75" s="31">
        <v>0</v>
      </c>
      <c r="I75" s="28">
        <v>0</v>
      </c>
      <c r="J75" s="31">
        <v>0</v>
      </c>
      <c r="K75" s="28">
        <v>0</v>
      </c>
      <c r="L75" s="31">
        <v>0</v>
      </c>
      <c r="M75" s="28">
        <v>0</v>
      </c>
      <c r="N75" s="31">
        <v>0</v>
      </c>
      <c r="O75" s="28">
        <v>0</v>
      </c>
      <c r="P75" s="31">
        <v>0</v>
      </c>
      <c r="Q75" s="42">
        <v>0</v>
      </c>
      <c r="R75" s="31">
        <v>0</v>
      </c>
      <c r="S75" s="42">
        <v>0</v>
      </c>
      <c r="T75" s="31">
        <v>0</v>
      </c>
      <c r="U75" s="42">
        <v>0</v>
      </c>
      <c r="V75" s="31">
        <v>0</v>
      </c>
      <c r="W75" s="260"/>
      <c r="X75" s="260"/>
      <c r="Y75" s="260"/>
      <c r="Z75" s="260"/>
    </row>
    <row r="76" spans="1:26" ht="17.25" thickBot="1">
      <c r="A76" s="27" t="s">
        <v>218</v>
      </c>
      <c r="B76" s="28">
        <v>0</v>
      </c>
      <c r="C76" s="28">
        <v>0</v>
      </c>
      <c r="D76" s="31">
        <v>0</v>
      </c>
      <c r="E76" s="28">
        <v>0</v>
      </c>
      <c r="F76" s="28">
        <v>0</v>
      </c>
      <c r="G76" s="28">
        <v>0</v>
      </c>
      <c r="H76" s="31">
        <v>0</v>
      </c>
      <c r="I76" s="28">
        <v>0</v>
      </c>
      <c r="J76" s="31">
        <v>0</v>
      </c>
      <c r="K76" s="28">
        <v>0</v>
      </c>
      <c r="L76" s="31">
        <v>0</v>
      </c>
      <c r="M76" s="28">
        <v>0</v>
      </c>
      <c r="N76" s="31">
        <v>0</v>
      </c>
      <c r="O76" s="28">
        <v>0</v>
      </c>
      <c r="P76" s="31">
        <v>0</v>
      </c>
      <c r="Q76" s="42">
        <v>0</v>
      </c>
      <c r="R76" s="31">
        <v>0</v>
      </c>
      <c r="S76" s="42">
        <v>0</v>
      </c>
      <c r="T76" s="31">
        <v>0</v>
      </c>
      <c r="U76" s="42">
        <v>0</v>
      </c>
      <c r="V76" s="31">
        <v>0</v>
      </c>
      <c r="W76" s="260"/>
      <c r="X76" s="260"/>
      <c r="Y76" s="260"/>
      <c r="Z76" s="260"/>
    </row>
    <row r="77" spans="1:26" ht="33.75" thickBot="1">
      <c r="A77" s="27" t="s">
        <v>219</v>
      </c>
      <c r="B77" s="28">
        <v>0</v>
      </c>
      <c r="C77" s="28">
        <v>0</v>
      </c>
      <c r="D77" s="31">
        <v>0</v>
      </c>
      <c r="E77" s="28">
        <v>0</v>
      </c>
      <c r="F77" s="28">
        <v>0</v>
      </c>
      <c r="G77" s="28">
        <v>0</v>
      </c>
      <c r="H77" s="31">
        <v>0</v>
      </c>
      <c r="I77" s="28">
        <v>0</v>
      </c>
      <c r="J77" s="31">
        <v>0</v>
      </c>
      <c r="K77" s="28">
        <v>0</v>
      </c>
      <c r="L77" s="31">
        <v>0</v>
      </c>
      <c r="M77" s="28">
        <v>0</v>
      </c>
      <c r="N77" s="31">
        <v>0</v>
      </c>
      <c r="O77" s="28">
        <v>0</v>
      </c>
      <c r="P77" s="31">
        <v>0</v>
      </c>
      <c r="Q77" s="42">
        <v>0</v>
      </c>
      <c r="R77" s="31">
        <v>0</v>
      </c>
      <c r="S77" s="42">
        <v>0</v>
      </c>
      <c r="T77" s="31">
        <v>0</v>
      </c>
      <c r="U77" s="42">
        <v>0</v>
      </c>
      <c r="V77" s="31">
        <v>0</v>
      </c>
      <c r="W77" s="260"/>
      <c r="X77" s="260"/>
      <c r="Y77" s="260"/>
      <c r="Z77" s="260"/>
    </row>
    <row r="78" spans="1:26" ht="33.75" thickBot="1">
      <c r="A78" s="27" t="s">
        <v>220</v>
      </c>
      <c r="B78" s="28">
        <v>0</v>
      </c>
      <c r="C78" s="28">
        <v>0</v>
      </c>
      <c r="D78" s="31">
        <v>0</v>
      </c>
      <c r="E78" s="28">
        <v>0</v>
      </c>
      <c r="F78" s="28">
        <v>0</v>
      </c>
      <c r="G78" s="28">
        <v>0</v>
      </c>
      <c r="H78" s="31">
        <v>0</v>
      </c>
      <c r="I78" s="28">
        <v>0</v>
      </c>
      <c r="J78" s="31">
        <v>0</v>
      </c>
      <c r="K78" s="28">
        <v>0</v>
      </c>
      <c r="L78" s="31">
        <v>0</v>
      </c>
      <c r="M78" s="28">
        <v>0</v>
      </c>
      <c r="N78" s="31">
        <v>0</v>
      </c>
      <c r="O78" s="28">
        <v>0</v>
      </c>
      <c r="P78" s="31">
        <v>0</v>
      </c>
      <c r="Q78" s="42">
        <v>0</v>
      </c>
      <c r="R78" s="31">
        <v>0</v>
      </c>
      <c r="S78" s="42">
        <v>0</v>
      </c>
      <c r="T78" s="31">
        <v>0</v>
      </c>
      <c r="U78" s="42">
        <v>0</v>
      </c>
      <c r="V78" s="31">
        <v>0</v>
      </c>
      <c r="W78" s="260"/>
      <c r="X78" s="260"/>
      <c r="Y78" s="260"/>
      <c r="Z78" s="260"/>
    </row>
    <row r="79" spans="1:26" ht="33.75" thickBot="1">
      <c r="A79" s="27" t="s">
        <v>221</v>
      </c>
      <c r="B79" s="28">
        <v>0</v>
      </c>
      <c r="C79" s="28">
        <v>0</v>
      </c>
      <c r="D79" s="31">
        <v>0</v>
      </c>
      <c r="E79" s="28">
        <v>0</v>
      </c>
      <c r="F79" s="28">
        <v>0</v>
      </c>
      <c r="G79" s="28">
        <v>0</v>
      </c>
      <c r="H79" s="31">
        <v>0</v>
      </c>
      <c r="I79" s="28">
        <v>0</v>
      </c>
      <c r="J79" s="31">
        <v>0</v>
      </c>
      <c r="K79" s="28">
        <v>0</v>
      </c>
      <c r="L79" s="31">
        <v>0</v>
      </c>
      <c r="M79" s="28">
        <v>0</v>
      </c>
      <c r="N79" s="31">
        <v>0</v>
      </c>
      <c r="O79" s="28">
        <v>0</v>
      </c>
      <c r="P79" s="31">
        <v>0</v>
      </c>
      <c r="Q79" s="42">
        <v>0</v>
      </c>
      <c r="R79" s="31">
        <v>0</v>
      </c>
      <c r="S79" s="42">
        <v>0</v>
      </c>
      <c r="T79" s="31">
        <v>0</v>
      </c>
      <c r="U79" s="42">
        <v>0</v>
      </c>
      <c r="V79" s="31">
        <v>0</v>
      </c>
      <c r="W79" s="260"/>
      <c r="X79" s="260"/>
      <c r="Y79" s="260"/>
      <c r="Z79" s="260"/>
    </row>
    <row r="80" spans="1:26" ht="17.25" thickBot="1">
      <c r="A80" s="27" t="s">
        <v>222</v>
      </c>
      <c r="B80" s="28">
        <v>0</v>
      </c>
      <c r="C80" s="28">
        <v>0</v>
      </c>
      <c r="D80" s="31">
        <v>0</v>
      </c>
      <c r="E80" s="28">
        <v>0</v>
      </c>
      <c r="F80" s="28">
        <v>0</v>
      </c>
      <c r="G80" s="28">
        <v>0</v>
      </c>
      <c r="H80" s="31">
        <v>0</v>
      </c>
      <c r="I80" s="28">
        <v>0</v>
      </c>
      <c r="J80" s="31">
        <v>0</v>
      </c>
      <c r="K80" s="28">
        <v>0</v>
      </c>
      <c r="L80" s="31">
        <v>0</v>
      </c>
      <c r="M80" s="28">
        <v>0</v>
      </c>
      <c r="N80" s="31">
        <v>0</v>
      </c>
      <c r="O80" s="28">
        <v>0</v>
      </c>
      <c r="P80" s="31">
        <v>0</v>
      </c>
      <c r="Q80" s="42">
        <v>0</v>
      </c>
      <c r="R80" s="31">
        <v>0</v>
      </c>
      <c r="S80" s="42">
        <v>0</v>
      </c>
      <c r="T80" s="31">
        <v>0</v>
      </c>
      <c r="U80" s="42">
        <v>0</v>
      </c>
      <c r="V80" s="31">
        <v>0</v>
      </c>
      <c r="W80" s="260"/>
      <c r="X80" s="260"/>
      <c r="Y80" s="260"/>
      <c r="Z80" s="260"/>
    </row>
    <row r="81" spans="1:26" ht="33.75" thickBot="1">
      <c r="A81" s="27" t="s">
        <v>223</v>
      </c>
      <c r="B81" s="28">
        <v>0</v>
      </c>
      <c r="C81" s="28">
        <v>0</v>
      </c>
      <c r="D81" s="31">
        <v>0</v>
      </c>
      <c r="E81" s="28">
        <v>0</v>
      </c>
      <c r="F81" s="28">
        <v>0</v>
      </c>
      <c r="G81" s="28">
        <v>0</v>
      </c>
      <c r="H81" s="31">
        <v>0</v>
      </c>
      <c r="I81" s="28">
        <v>0</v>
      </c>
      <c r="J81" s="31">
        <v>0</v>
      </c>
      <c r="K81" s="28">
        <v>0</v>
      </c>
      <c r="L81" s="31">
        <v>0</v>
      </c>
      <c r="M81" s="28">
        <v>0</v>
      </c>
      <c r="N81" s="31">
        <v>0</v>
      </c>
      <c r="O81" s="28">
        <v>0</v>
      </c>
      <c r="P81" s="31">
        <v>0</v>
      </c>
      <c r="Q81" s="42">
        <v>0</v>
      </c>
      <c r="R81" s="31">
        <v>0</v>
      </c>
      <c r="S81" s="42">
        <v>0</v>
      </c>
      <c r="T81" s="31">
        <v>0</v>
      </c>
      <c r="U81" s="42">
        <v>0</v>
      </c>
      <c r="V81" s="31">
        <v>0</v>
      </c>
      <c r="W81" s="260"/>
      <c r="X81" s="260"/>
      <c r="Y81" s="260"/>
      <c r="Z81" s="260"/>
    </row>
    <row r="82" spans="1:26" ht="17.25" thickBot="1">
      <c r="A82" s="27" t="s">
        <v>224</v>
      </c>
      <c r="B82" s="28">
        <v>0</v>
      </c>
      <c r="C82" s="28">
        <v>0</v>
      </c>
      <c r="D82" s="31">
        <v>0</v>
      </c>
      <c r="E82" s="28">
        <v>0</v>
      </c>
      <c r="F82" s="28">
        <v>0</v>
      </c>
      <c r="G82" s="28">
        <v>0</v>
      </c>
      <c r="H82" s="31">
        <v>0</v>
      </c>
      <c r="I82" s="28">
        <v>0</v>
      </c>
      <c r="J82" s="31">
        <v>0</v>
      </c>
      <c r="K82" s="28">
        <v>0</v>
      </c>
      <c r="L82" s="31">
        <v>0</v>
      </c>
      <c r="M82" s="28">
        <v>0</v>
      </c>
      <c r="N82" s="31">
        <v>0</v>
      </c>
      <c r="O82" s="28">
        <v>0</v>
      </c>
      <c r="P82" s="31">
        <v>0</v>
      </c>
      <c r="Q82" s="42">
        <v>0</v>
      </c>
      <c r="R82" s="31">
        <v>0</v>
      </c>
      <c r="S82" s="42">
        <v>0</v>
      </c>
      <c r="T82" s="31">
        <v>0</v>
      </c>
      <c r="U82" s="42">
        <v>0</v>
      </c>
      <c r="V82" s="31">
        <v>0</v>
      </c>
      <c r="W82" s="260"/>
      <c r="X82" s="260"/>
      <c r="Y82" s="260"/>
      <c r="Z82" s="260"/>
    </row>
    <row r="83" spans="1:26" ht="17.25" thickBot="1">
      <c r="A83" s="27" t="s">
        <v>225</v>
      </c>
      <c r="B83" s="28">
        <v>0</v>
      </c>
      <c r="C83" s="28">
        <v>0</v>
      </c>
      <c r="D83" s="31">
        <v>0</v>
      </c>
      <c r="E83" s="28">
        <v>0</v>
      </c>
      <c r="F83" s="28">
        <v>0</v>
      </c>
      <c r="G83" s="28">
        <v>0</v>
      </c>
      <c r="H83" s="31">
        <v>0</v>
      </c>
      <c r="I83" s="28">
        <v>0</v>
      </c>
      <c r="J83" s="31">
        <v>0</v>
      </c>
      <c r="K83" s="28">
        <v>0</v>
      </c>
      <c r="L83" s="31">
        <v>0</v>
      </c>
      <c r="M83" s="28">
        <v>0</v>
      </c>
      <c r="N83" s="31">
        <v>0</v>
      </c>
      <c r="O83" s="28">
        <v>0</v>
      </c>
      <c r="P83" s="31">
        <v>0</v>
      </c>
      <c r="Q83" s="42">
        <v>0</v>
      </c>
      <c r="R83" s="31">
        <v>0</v>
      </c>
      <c r="S83" s="42">
        <v>0</v>
      </c>
      <c r="T83" s="31">
        <v>0</v>
      </c>
      <c r="U83" s="42">
        <v>0</v>
      </c>
      <c r="V83" s="31">
        <v>0</v>
      </c>
      <c r="W83" s="260"/>
      <c r="X83" s="260"/>
      <c r="Y83" s="260"/>
      <c r="Z83" s="260"/>
    </row>
    <row r="84" spans="1:26" ht="17.25" thickBot="1">
      <c r="A84" s="27" t="s">
        <v>226</v>
      </c>
      <c r="B84" s="28">
        <v>8</v>
      </c>
      <c r="C84" s="28">
        <v>0</v>
      </c>
      <c r="D84" s="31">
        <v>0</v>
      </c>
      <c r="E84" s="28">
        <v>2</v>
      </c>
      <c r="F84" s="28">
        <v>2</v>
      </c>
      <c r="G84" s="28">
        <v>0</v>
      </c>
      <c r="H84" s="31">
        <v>0</v>
      </c>
      <c r="I84" s="28">
        <v>3</v>
      </c>
      <c r="J84" s="333">
        <v>0.375</v>
      </c>
      <c r="K84" s="28">
        <v>0</v>
      </c>
      <c r="L84" s="31">
        <v>0</v>
      </c>
      <c r="M84" s="28">
        <v>0</v>
      </c>
      <c r="N84" s="31">
        <v>0</v>
      </c>
      <c r="O84" s="28">
        <v>0</v>
      </c>
      <c r="P84" s="31">
        <v>0</v>
      </c>
      <c r="Q84" s="59">
        <v>1</v>
      </c>
      <c r="R84" s="324">
        <v>0.125</v>
      </c>
      <c r="S84" s="42">
        <v>0</v>
      </c>
      <c r="T84" s="31">
        <v>0</v>
      </c>
      <c r="U84" s="63">
        <v>4</v>
      </c>
      <c r="V84" s="93">
        <v>0.5</v>
      </c>
      <c r="W84" s="260"/>
      <c r="X84" s="260"/>
      <c r="Y84" s="260"/>
      <c r="Z84" s="260"/>
    </row>
  </sheetData>
  <autoFilter ref="A1:Z84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Today's Selections</vt:lpstr>
      <vt:lpstr>TopRated</vt:lpstr>
      <vt:lpstr>Today</vt:lpstr>
      <vt:lpstr>2 Year Olds</vt:lpstr>
      <vt:lpstr>Sprints</vt:lpstr>
      <vt:lpstr>Main</vt:lpstr>
      <vt:lpstr>Headers</vt:lpstr>
      <vt:lpstr>DelDupe</vt:lpstr>
      <vt:lpstr>Sheet1</vt:lpstr>
      <vt:lpstr>Calculations</vt:lpstr>
      <vt:lpstr>1220 Wexford</vt:lpstr>
      <vt:lpstr>1235 Galway</vt:lpstr>
      <vt:lpstr>1240 Aintree</vt:lpstr>
      <vt:lpstr>1250 Wexford</vt:lpstr>
      <vt:lpstr>1300 Wincanton</vt:lpstr>
      <vt:lpstr>1305 Galway</vt:lpstr>
      <vt:lpstr>1315 Aintree</vt:lpstr>
      <vt:lpstr>1325 Wexford</vt:lpstr>
      <vt:lpstr>1335 Wincanton</vt:lpstr>
      <vt:lpstr>1340 Galway</vt:lpstr>
      <vt:lpstr>1350 Aintree</vt:lpstr>
      <vt:lpstr>1400 Wexford</vt:lpstr>
      <vt:lpstr>1410 Wincanton</vt:lpstr>
      <vt:lpstr>1415 Galway</vt:lpstr>
      <vt:lpstr>1425 Aintree</vt:lpstr>
      <vt:lpstr>1435 Wexford</vt:lpstr>
      <vt:lpstr>1445 Wincanton</vt:lpstr>
      <vt:lpstr>1450 Galway</vt:lpstr>
      <vt:lpstr>1500 Aintree</vt:lpstr>
      <vt:lpstr>1510 Wexford</vt:lpstr>
      <vt:lpstr>1520 Wincanton</vt:lpstr>
      <vt:lpstr>1525 Galway</vt:lpstr>
      <vt:lpstr>1535 Aintree</vt:lpstr>
      <vt:lpstr>1545 Wexford</vt:lpstr>
      <vt:lpstr>1555 Wincanton</vt:lpstr>
      <vt:lpstr>1600 Galway</vt:lpstr>
      <vt:lpstr>1610 Aintree</vt:lpstr>
      <vt:lpstr>1620 Wexford</vt:lpstr>
      <vt:lpstr>1630 Wincanton</vt:lpstr>
      <vt:lpstr>1635 Galway</vt:lpstr>
      <vt:lpstr>Sheets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mrtoal</dc:creator>
  <cp:lastModifiedBy>Mystic</cp:lastModifiedBy>
  <dcterms:created xsi:type="dcterms:W3CDTF">2015-06-12T17:48:49Z</dcterms:created>
  <dcterms:modified xsi:type="dcterms:W3CDTF">2018-10-27T17:09:14Z</dcterms:modified>
</cp:coreProperties>
</file>